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615"/>
  <workbookPr autoCompressPictures="0"/>
  <mc:AlternateContent xmlns:mc="http://schemas.openxmlformats.org/markup-compatibility/2006">
    <mc:Choice Requires="x15">
      <x15ac:absPath xmlns:x15ac="http://schemas.microsoft.com/office/spreadsheetml/2010/11/ac" url="/Users/quentincharbonnier/Desktop/thèse_1/Baryum/draft/Amazone_all/Amazone_vf/supp/"/>
    </mc:Choice>
  </mc:AlternateContent>
  <bookViews>
    <workbookView xWindow="0" yWindow="460" windowWidth="25600" windowHeight="14520" tabRatio="500" activeTab="7"/>
  </bookViews>
  <sheets>
    <sheet name="Table S.1" sheetId="9" r:id="rId1"/>
    <sheet name="Table S.2" sheetId="3" r:id="rId2"/>
    <sheet name="Table S.3" sheetId="6" r:id="rId3"/>
    <sheet name="Table S.4" sheetId="5" r:id="rId4"/>
    <sheet name="Table S.5" sheetId="7" r:id="rId5"/>
    <sheet name="Table S.6" sheetId="4" r:id="rId6"/>
    <sheet name="Table S.7" sheetId="8" r:id="rId7"/>
    <sheet name="Table S.8" sheetId="10" r:id="rId8"/>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K5" i="8" l="1"/>
  <c r="L4" i="8"/>
  <c r="L5" i="8"/>
  <c r="L6" i="8"/>
  <c r="L7" i="8"/>
  <c r="L8" i="8"/>
  <c r="L9" i="8"/>
  <c r="L17" i="8"/>
  <c r="L18" i="8"/>
  <c r="L19" i="8"/>
  <c r="L20" i="8"/>
  <c r="L21" i="8"/>
  <c r="L22" i="8"/>
  <c r="L23" i="8"/>
  <c r="L24" i="8"/>
  <c r="L25" i="8"/>
  <c r="L26" i="8"/>
  <c r="L27" i="8"/>
  <c r="L28" i="8"/>
  <c r="L29" i="8"/>
  <c r="L30" i="8"/>
  <c r="L31" i="8"/>
  <c r="L32" i="8"/>
  <c r="L35" i="8"/>
  <c r="L36" i="8"/>
  <c r="L37" i="8"/>
  <c r="L38" i="8"/>
  <c r="L39" i="8"/>
  <c r="L40" i="8"/>
  <c r="L41" i="8"/>
  <c r="L42" i="8"/>
  <c r="L43" i="8"/>
  <c r="L44" i="8"/>
  <c r="L45" i="8"/>
  <c r="L46" i="8"/>
  <c r="L47" i="8"/>
  <c r="L48" i="8"/>
  <c r="L49" i="8"/>
  <c r="L50" i="8"/>
  <c r="L53" i="8"/>
  <c r="L54" i="8"/>
  <c r="L55" i="8"/>
  <c r="L56" i="8"/>
  <c r="L57" i="8"/>
  <c r="L58" i="8"/>
  <c r="L59" i="8"/>
  <c r="L60" i="8"/>
  <c r="L61" i="8"/>
  <c r="L62" i="8"/>
  <c r="L63" i="8"/>
  <c r="L66" i="8"/>
  <c r="L67" i="8"/>
  <c r="L68" i="8"/>
  <c r="L69" i="8"/>
  <c r="L70" i="8"/>
  <c r="L71" i="8"/>
  <c r="L72" i="8"/>
  <c r="L73" i="8"/>
  <c r="L74" i="8"/>
  <c r="L75" i="8"/>
  <c r="L76" i="8"/>
  <c r="L77" i="8"/>
  <c r="L80" i="8"/>
  <c r="L81" i="8"/>
  <c r="L82" i="8"/>
  <c r="L83" i="8"/>
  <c r="L84" i="8"/>
  <c r="L85" i="8"/>
  <c r="L86" i="8"/>
  <c r="L87" i="8"/>
  <c r="L88" i="8"/>
  <c r="L89" i="8"/>
  <c r="L90" i="8"/>
  <c r="L91" i="8"/>
  <c r="L94" i="8"/>
  <c r="L95" i="8"/>
  <c r="L96" i="8"/>
  <c r="L97" i="8"/>
  <c r="L98" i="8"/>
  <c r="L99" i="8"/>
  <c r="L100" i="8"/>
  <c r="L101" i="8"/>
  <c r="L102" i="8"/>
  <c r="L103" i="8"/>
  <c r="L104" i="8"/>
  <c r="L105" i="8"/>
  <c r="L106" i="8"/>
  <c r="L107" i="8"/>
  <c r="L108" i="8"/>
  <c r="L109" i="8"/>
  <c r="L110" i="8"/>
  <c r="L111" i="8"/>
  <c r="L112" i="8"/>
  <c r="L113" i="8"/>
  <c r="L114" i="8"/>
  <c r="L115" i="8"/>
  <c r="L116" i="8"/>
  <c r="L117" i="8"/>
  <c r="L118" i="8"/>
  <c r="L119" i="8"/>
  <c r="L120" i="8"/>
  <c r="L123" i="8"/>
  <c r="L124" i="8"/>
  <c r="L125" i="8"/>
  <c r="L126" i="8"/>
  <c r="L127" i="8"/>
  <c r="L128" i="8"/>
  <c r="L129" i="8"/>
  <c r="L130" i="8"/>
  <c r="L131" i="8"/>
  <c r="L132" i="8"/>
  <c r="L133" i="8"/>
  <c r="L134" i="8"/>
  <c r="L135" i="8"/>
  <c r="L136" i="8"/>
  <c r="L137" i="8"/>
  <c r="L138" i="8"/>
  <c r="L139" i="8"/>
  <c r="L142" i="8"/>
  <c r="L143" i="8"/>
  <c r="L144" i="8"/>
  <c r="L145" i="8"/>
  <c r="L146" i="8"/>
  <c r="L147" i="8"/>
  <c r="L148" i="8"/>
  <c r="L149" i="8"/>
  <c r="L150" i="8"/>
  <c r="L151" i="8"/>
  <c r="L152" i="8"/>
  <c r="L153" i="8"/>
  <c r="L154" i="8"/>
  <c r="L155" i="8"/>
  <c r="L156" i="8"/>
  <c r="L157" i="8"/>
  <c r="L158" i="8"/>
  <c r="L159" i="8"/>
  <c r="L160" i="8"/>
  <c r="L161" i="8"/>
  <c r="L162" i="8"/>
  <c r="L163" i="8"/>
  <c r="L192" i="8"/>
  <c r="L208" i="8"/>
  <c r="L209" i="8"/>
  <c r="L210" i="8"/>
  <c r="J4" i="8"/>
  <c r="J5" i="8"/>
  <c r="J6" i="8"/>
  <c r="J7" i="8"/>
  <c r="J8" i="8"/>
  <c r="J9" i="8"/>
  <c r="J11" i="8"/>
  <c r="J12" i="8"/>
  <c r="J13" i="8"/>
  <c r="J17" i="8"/>
  <c r="J18" i="8"/>
  <c r="J19" i="8"/>
  <c r="J20" i="8"/>
  <c r="J21" i="8"/>
  <c r="J22" i="8"/>
  <c r="J23" i="8"/>
  <c r="J24" i="8"/>
  <c r="J25" i="8"/>
  <c r="J26" i="8"/>
  <c r="J27" i="8"/>
  <c r="J28" i="8"/>
  <c r="J29" i="8"/>
  <c r="J30" i="8"/>
  <c r="J31" i="8"/>
  <c r="J32" i="8"/>
  <c r="J35" i="8"/>
  <c r="J36" i="8"/>
  <c r="J37" i="8"/>
  <c r="J38" i="8"/>
  <c r="J39" i="8"/>
  <c r="J40" i="8"/>
  <c r="J41" i="8"/>
  <c r="J42" i="8"/>
  <c r="J43" i="8"/>
  <c r="J44" i="8"/>
  <c r="J45" i="8"/>
  <c r="J46" i="8"/>
  <c r="J47" i="8"/>
  <c r="J48" i="8"/>
  <c r="J49" i="8"/>
  <c r="J50" i="8"/>
  <c r="J53" i="8"/>
  <c r="J54" i="8"/>
  <c r="J55" i="8"/>
  <c r="J56" i="8"/>
  <c r="J57" i="8"/>
  <c r="J58" i="8"/>
  <c r="J59" i="8"/>
  <c r="J60" i="8"/>
  <c r="J61" i="8"/>
  <c r="J62" i="8"/>
  <c r="J63" i="8"/>
  <c r="J66" i="8"/>
  <c r="J67" i="8"/>
  <c r="J68" i="8"/>
  <c r="J69" i="8"/>
  <c r="J70" i="8"/>
  <c r="J71" i="8"/>
  <c r="J72" i="8"/>
  <c r="J73" i="8"/>
  <c r="J74" i="8"/>
  <c r="J75" i="8"/>
  <c r="J76" i="8"/>
  <c r="J77" i="8"/>
  <c r="J80" i="8"/>
  <c r="J81" i="8"/>
  <c r="J82" i="8"/>
  <c r="J83" i="8"/>
  <c r="J84" i="8"/>
  <c r="J85" i="8"/>
  <c r="J86" i="8"/>
  <c r="J87" i="8"/>
  <c r="J88" i="8"/>
  <c r="J89" i="8"/>
  <c r="J90" i="8"/>
  <c r="J91"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3" i="8"/>
  <c r="J124" i="8"/>
  <c r="J125" i="8"/>
  <c r="J126" i="8"/>
  <c r="J127" i="8"/>
  <c r="J128" i="8"/>
  <c r="J129" i="8"/>
  <c r="J130" i="8"/>
  <c r="J131" i="8"/>
  <c r="J132" i="8"/>
  <c r="J133" i="8"/>
  <c r="J134" i="8"/>
  <c r="J135" i="8"/>
  <c r="J136" i="8"/>
  <c r="J137" i="8"/>
  <c r="J138" i="8"/>
  <c r="J139" i="8"/>
  <c r="J142" i="8"/>
  <c r="J143" i="8"/>
  <c r="J144" i="8"/>
  <c r="J145" i="8"/>
  <c r="J146" i="8"/>
  <c r="J147" i="8"/>
  <c r="J148" i="8"/>
  <c r="J149" i="8"/>
  <c r="J150" i="8"/>
  <c r="J151" i="8"/>
  <c r="J152" i="8"/>
  <c r="J153" i="8"/>
  <c r="J154" i="8"/>
  <c r="J155" i="8"/>
  <c r="J156" i="8"/>
  <c r="J157" i="8"/>
  <c r="J158" i="8"/>
  <c r="J159" i="8"/>
  <c r="J160" i="8"/>
  <c r="J161" i="8"/>
  <c r="J162" i="8"/>
  <c r="J163" i="8"/>
  <c r="J168" i="8"/>
  <c r="J169" i="8"/>
  <c r="J170" i="8"/>
  <c r="J174" i="8"/>
  <c r="J175" i="8"/>
  <c r="J176" i="8"/>
  <c r="J177" i="8"/>
  <c r="J180" i="8"/>
  <c r="J181" i="8"/>
  <c r="J182" i="8"/>
  <c r="J183" i="8"/>
  <c r="J184" i="8"/>
  <c r="J187" i="8"/>
  <c r="J188" i="8"/>
  <c r="J189" i="8"/>
  <c r="J192" i="8"/>
  <c r="J196" i="8"/>
  <c r="J197" i="8"/>
  <c r="J198" i="8"/>
  <c r="J199" i="8"/>
  <c r="J200" i="8"/>
  <c r="J201" i="8"/>
  <c r="J202" i="8"/>
  <c r="J209" i="8"/>
  <c r="J207" i="8"/>
  <c r="K4" i="8"/>
  <c r="K6" i="8"/>
  <c r="K7" i="8"/>
  <c r="K8" i="8"/>
  <c r="K9" i="8"/>
  <c r="K17" i="8"/>
  <c r="K18" i="8"/>
  <c r="K19" i="8"/>
  <c r="K20" i="8"/>
  <c r="K21" i="8"/>
  <c r="K22" i="8"/>
  <c r="K23" i="8"/>
  <c r="K24" i="8"/>
  <c r="K25" i="8"/>
  <c r="K26" i="8"/>
  <c r="K27" i="8"/>
  <c r="K28" i="8"/>
  <c r="K29" i="8"/>
  <c r="K30" i="8"/>
  <c r="K31" i="8"/>
  <c r="K32" i="8"/>
  <c r="K35" i="8"/>
  <c r="K36" i="8"/>
  <c r="K37" i="8"/>
  <c r="K38" i="8"/>
  <c r="K39" i="8"/>
  <c r="K40" i="8"/>
  <c r="K41" i="8"/>
  <c r="K42" i="8"/>
  <c r="K43" i="8"/>
  <c r="K44" i="8"/>
  <c r="K45" i="8"/>
  <c r="K46" i="8"/>
  <c r="K47" i="8"/>
  <c r="K48" i="8"/>
  <c r="K49" i="8"/>
  <c r="K50" i="8"/>
  <c r="K53" i="8"/>
  <c r="K54" i="8"/>
  <c r="K55" i="8"/>
  <c r="K56" i="8"/>
  <c r="K57" i="8"/>
  <c r="K58" i="8"/>
  <c r="K59" i="8"/>
  <c r="K60" i="8"/>
  <c r="K61" i="8"/>
  <c r="K62" i="8"/>
  <c r="K63" i="8"/>
  <c r="K66" i="8"/>
  <c r="K67" i="8"/>
  <c r="K68" i="8"/>
  <c r="K69" i="8"/>
  <c r="K70" i="8"/>
  <c r="K71" i="8"/>
  <c r="K72" i="8"/>
  <c r="K73" i="8"/>
  <c r="K74" i="8"/>
  <c r="K75" i="8"/>
  <c r="K76" i="8"/>
  <c r="K77" i="8"/>
  <c r="K80" i="8"/>
  <c r="K81" i="8"/>
  <c r="K82" i="8"/>
  <c r="K83" i="8"/>
  <c r="K84" i="8"/>
  <c r="K85" i="8"/>
  <c r="K86" i="8"/>
  <c r="K87" i="8"/>
  <c r="K88" i="8"/>
  <c r="K89" i="8"/>
  <c r="K90" i="8"/>
  <c r="K91" i="8"/>
  <c r="K94" i="8"/>
  <c r="K95" i="8"/>
  <c r="K96" i="8"/>
  <c r="K97" i="8"/>
  <c r="K98" i="8"/>
  <c r="K99" i="8"/>
  <c r="K100" i="8"/>
  <c r="K101" i="8"/>
  <c r="K102" i="8"/>
  <c r="K103" i="8"/>
  <c r="K104" i="8"/>
  <c r="K105" i="8"/>
  <c r="K106" i="8"/>
  <c r="K107" i="8"/>
  <c r="K108" i="8"/>
  <c r="K109" i="8"/>
  <c r="K110" i="8"/>
  <c r="K111" i="8"/>
  <c r="K112" i="8"/>
  <c r="K113" i="8"/>
  <c r="K114" i="8"/>
  <c r="K115" i="8"/>
  <c r="K116" i="8"/>
  <c r="K117" i="8"/>
  <c r="K118" i="8"/>
  <c r="K119" i="8"/>
  <c r="K120" i="8"/>
  <c r="K123" i="8"/>
  <c r="K124" i="8"/>
  <c r="K125" i="8"/>
  <c r="K126" i="8"/>
  <c r="K127" i="8"/>
  <c r="K128" i="8"/>
  <c r="K129" i="8"/>
  <c r="K130" i="8"/>
  <c r="K131" i="8"/>
  <c r="K132" i="8"/>
  <c r="K133" i="8"/>
  <c r="K134" i="8"/>
  <c r="K135" i="8"/>
  <c r="K136" i="8"/>
  <c r="K137" i="8"/>
  <c r="K138" i="8"/>
  <c r="K139" i="8"/>
  <c r="K142" i="8"/>
  <c r="K143" i="8"/>
  <c r="K144" i="8"/>
  <c r="K145" i="8"/>
  <c r="K146" i="8"/>
  <c r="K147" i="8"/>
  <c r="K148" i="8"/>
  <c r="K149" i="8"/>
  <c r="K150" i="8"/>
  <c r="K151" i="8"/>
  <c r="K152" i="8"/>
  <c r="K153" i="8"/>
  <c r="K154" i="8"/>
  <c r="K155" i="8"/>
  <c r="K156" i="8"/>
  <c r="K157" i="8"/>
  <c r="K158" i="8"/>
  <c r="K159" i="8"/>
  <c r="K160" i="8"/>
  <c r="K161" i="8"/>
  <c r="K162" i="8"/>
  <c r="K163" i="8"/>
  <c r="K168" i="8"/>
  <c r="K169" i="8"/>
  <c r="K170" i="8"/>
  <c r="K174" i="8"/>
  <c r="K175" i="8"/>
  <c r="K176" i="8"/>
  <c r="K177" i="8"/>
  <c r="K180" i="8"/>
  <c r="K181" i="8"/>
  <c r="K182" i="8"/>
  <c r="K183" i="8"/>
  <c r="K184" i="8"/>
  <c r="K187" i="8"/>
  <c r="K188" i="8"/>
  <c r="K189" i="8"/>
  <c r="K192" i="8"/>
  <c r="K208" i="8"/>
  <c r="K209" i="8"/>
  <c r="K210" i="8"/>
  <c r="J208" i="8"/>
  <c r="J210" i="8"/>
  <c r="L207" i="8"/>
  <c r="K207" i="8"/>
  <c r="D28" i="5"/>
  <c r="D29" i="5"/>
  <c r="D27" i="5"/>
  <c r="D24" i="5"/>
  <c r="D23" i="5"/>
  <c r="D22" i="5"/>
  <c r="D16" i="5"/>
  <c r="D15" i="5"/>
  <c r="D14" i="5"/>
  <c r="D12" i="5"/>
  <c r="D13" i="5"/>
  <c r="D8" i="5"/>
  <c r="D5" i="5"/>
  <c r="D4" i="5"/>
  <c r="D3" i="5"/>
  <c r="A18" i="8"/>
  <c r="G53" i="7"/>
  <c r="G54" i="7"/>
  <c r="G52" i="7"/>
  <c r="G33" i="7"/>
  <c r="G32" i="7"/>
  <c r="G31" i="7"/>
  <c r="A150" i="8"/>
  <c r="A151" i="8"/>
  <c r="A152" i="8"/>
  <c r="A153" i="8"/>
  <c r="A154" i="8"/>
  <c r="A155" i="8"/>
  <c r="A156" i="8"/>
  <c r="A157" i="8"/>
  <c r="A158" i="8"/>
  <c r="A159" i="8"/>
  <c r="A160" i="8"/>
  <c r="A161" i="8"/>
  <c r="A162" i="8"/>
  <c r="A163" i="8"/>
  <c r="A124" i="8"/>
  <c r="A125" i="8"/>
  <c r="A126" i="8"/>
  <c r="A127" i="8"/>
  <c r="A128" i="8"/>
  <c r="A129" i="8"/>
  <c r="A130" i="8"/>
  <c r="A131" i="8"/>
  <c r="A132" i="8"/>
  <c r="A133" i="8"/>
  <c r="A134" i="8"/>
  <c r="A135" i="8"/>
  <c r="A136" i="8"/>
  <c r="A137" i="8"/>
  <c r="A138" i="8"/>
  <c r="A95" i="8"/>
  <c r="A96" i="8"/>
  <c r="A97" i="8"/>
  <c r="A98" i="8"/>
  <c r="A99" i="8"/>
  <c r="A100" i="8"/>
  <c r="A101" i="8"/>
  <c r="A102" i="8"/>
  <c r="A103" i="8"/>
  <c r="A104" i="8"/>
  <c r="A105" i="8"/>
  <c r="A106" i="8"/>
  <c r="A107" i="8"/>
  <c r="A108" i="8"/>
  <c r="A109" i="8"/>
  <c r="A110" i="8"/>
  <c r="A111" i="8"/>
  <c r="A112" i="8"/>
  <c r="A113" i="8"/>
  <c r="A114" i="8"/>
  <c r="A115" i="8"/>
  <c r="A116" i="8"/>
  <c r="A117" i="8"/>
  <c r="A118" i="8"/>
  <c r="A119" i="8"/>
  <c r="A81" i="8"/>
  <c r="A82" i="8"/>
  <c r="A83" i="8"/>
  <c r="A84" i="8"/>
  <c r="A85" i="8"/>
  <c r="A86" i="8"/>
  <c r="A87" i="8"/>
  <c r="A88" i="8"/>
  <c r="A89" i="8"/>
  <c r="A90" i="8"/>
  <c r="A91" i="8"/>
  <c r="A67" i="8"/>
  <c r="A68" i="8"/>
  <c r="A69" i="8"/>
  <c r="A70" i="8"/>
  <c r="A71" i="8"/>
  <c r="A72" i="8"/>
  <c r="A73" i="8"/>
  <c r="A74" i="8"/>
  <c r="A75" i="8"/>
  <c r="A76" i="8"/>
  <c r="A77" i="8"/>
  <c r="A54" i="8"/>
  <c r="A55" i="8"/>
  <c r="A56" i="8"/>
  <c r="A57" i="8"/>
  <c r="A58" i="8"/>
  <c r="A59" i="8"/>
  <c r="A60" i="8"/>
  <c r="A61" i="8"/>
  <c r="A36" i="8"/>
  <c r="A37" i="8"/>
  <c r="A38" i="8"/>
  <c r="A39" i="8"/>
  <c r="A40" i="8"/>
  <c r="A41" i="8"/>
  <c r="A42" i="8"/>
  <c r="A43" i="8"/>
  <c r="A44" i="8"/>
  <c r="A45" i="8"/>
  <c r="A46" i="8"/>
  <c r="A47" i="8"/>
  <c r="A48" i="8"/>
  <c r="A49" i="8"/>
  <c r="A19" i="8"/>
  <c r="A20" i="8"/>
  <c r="A21" i="8"/>
  <c r="A22" i="8"/>
  <c r="A23" i="8"/>
  <c r="A24" i="8"/>
  <c r="A25" i="8"/>
  <c r="A26" i="8"/>
  <c r="A27" i="8"/>
  <c r="A28" i="8"/>
  <c r="A29" i="8"/>
  <c r="A30" i="8"/>
  <c r="A31" i="8"/>
</calcChain>
</file>

<file path=xl/sharedStrings.xml><?xml version="1.0" encoding="utf-8"?>
<sst xmlns="http://schemas.openxmlformats.org/spreadsheetml/2006/main" count="619" uniqueCount="307">
  <si>
    <t>Sample</t>
  </si>
  <si>
    <t>River</t>
  </si>
  <si>
    <t>Location</t>
  </si>
  <si>
    <t>Amazonas</t>
  </si>
  <si>
    <t>Tamshiyacu</t>
  </si>
  <si>
    <t>Ucayali</t>
  </si>
  <si>
    <t>Jenaro Herrera</t>
  </si>
  <si>
    <t>Maranon</t>
  </si>
  <si>
    <t>Mouth</t>
  </si>
  <si>
    <t>Morona</t>
  </si>
  <si>
    <t>Pastaza</t>
  </si>
  <si>
    <t>Huallaga</t>
  </si>
  <si>
    <t>Tigre</t>
  </si>
  <si>
    <t>Nueva York</t>
  </si>
  <si>
    <t>Riberalta</t>
  </si>
  <si>
    <t>Rurrenabaque</t>
  </si>
  <si>
    <t>Madre de dios</t>
  </si>
  <si>
    <t>Orthon</t>
  </si>
  <si>
    <t>Mamoré</t>
  </si>
  <si>
    <t>Guayaramerin</t>
  </si>
  <si>
    <t>Alto Béni</t>
  </si>
  <si>
    <t>Quiquibey</t>
  </si>
  <si>
    <t>AM6/1-20</t>
  </si>
  <si>
    <t>Tapajos</t>
  </si>
  <si>
    <t>AM6/1-13</t>
  </si>
  <si>
    <t>Trombetas</t>
  </si>
  <si>
    <t>Negro</t>
  </si>
  <si>
    <t>Paricatuba</t>
  </si>
  <si>
    <t>Main tributaries</t>
  </si>
  <si>
    <t>Solimões</t>
  </si>
  <si>
    <t>Manacapuru</t>
  </si>
  <si>
    <t xml:space="preserve">Madeira </t>
  </si>
  <si>
    <t>Foz Madeira</t>
  </si>
  <si>
    <t xml:space="preserve">Amazonas </t>
  </si>
  <si>
    <t>Obidos</t>
  </si>
  <si>
    <t>Madeira</t>
  </si>
  <si>
    <t>Beni</t>
  </si>
  <si>
    <t>Madre de Dios</t>
  </si>
  <si>
    <t>median</t>
  </si>
  <si>
    <t>percentile</t>
  </si>
  <si>
    <t>Amazonas Obidos</t>
  </si>
  <si>
    <t>Madeira tributaries</t>
  </si>
  <si>
    <t>Beni at Riberalta</t>
  </si>
  <si>
    <t>Beni at Rurrenabaque</t>
  </si>
  <si>
    <t>Alto Beni</t>
  </si>
  <si>
    <t>Maranon San Regis</t>
  </si>
  <si>
    <t>Madeira Porto Velho</t>
  </si>
  <si>
    <t>Madeira Foz Madeira</t>
  </si>
  <si>
    <t>Madeira Tributaries</t>
  </si>
  <si>
    <t>Ba</t>
  </si>
  <si>
    <t>Rio Negro</t>
  </si>
  <si>
    <t>AM08_13</t>
  </si>
  <si>
    <t>AM08_24</t>
  </si>
  <si>
    <t>AM08_34</t>
  </si>
  <si>
    <t>AM08_36</t>
  </si>
  <si>
    <t>AM08_38</t>
  </si>
  <si>
    <t>AM08_40</t>
  </si>
  <si>
    <t>AM07_09</t>
  </si>
  <si>
    <t>AM07_05</t>
  </si>
  <si>
    <t>AM07_14</t>
  </si>
  <si>
    <t>AM1_17</t>
  </si>
  <si>
    <t>AM01_08</t>
  </si>
  <si>
    <t>AM01_12</t>
  </si>
  <si>
    <t>AM01_10</t>
  </si>
  <si>
    <t>AM06_20</t>
  </si>
  <si>
    <t>AM05_04</t>
  </si>
  <si>
    <t>AM05_39</t>
  </si>
  <si>
    <t>AM06_63</t>
  </si>
  <si>
    <t>AM08_05</t>
  </si>
  <si>
    <t>AM06_02</t>
  </si>
  <si>
    <t>AM06_36</t>
  </si>
  <si>
    <t>AM05_17</t>
  </si>
  <si>
    <t>AM05_18</t>
  </si>
  <si>
    <t>AM05_19</t>
  </si>
  <si>
    <t>AM06_64</t>
  </si>
  <si>
    <t>AM07_01</t>
  </si>
  <si>
    <t>AM07_04</t>
  </si>
  <si>
    <t>AM07_18</t>
  </si>
  <si>
    <t>AM08_10</t>
  </si>
  <si>
    <t>AM08_14</t>
  </si>
  <si>
    <t>AM08_17</t>
  </si>
  <si>
    <t>AM08_37</t>
  </si>
  <si>
    <t>Difference between measured and predicted flux</t>
  </si>
  <si>
    <r>
      <t>25</t>
    </r>
    <r>
      <rPr>
        <vertAlign val="superscript"/>
        <sz val="11"/>
        <color theme="1"/>
        <rFont val="Helvetica"/>
        <family val="2"/>
      </rPr>
      <t>th</t>
    </r>
  </si>
  <si>
    <r>
      <t>75</t>
    </r>
    <r>
      <rPr>
        <vertAlign val="superscript"/>
        <sz val="11"/>
        <color theme="1"/>
        <rFont val="Helvetica"/>
        <family val="2"/>
      </rPr>
      <t>th</t>
    </r>
  </si>
  <si>
    <t>Catchment</t>
  </si>
  <si>
    <r>
      <t>GPP (t/km</t>
    </r>
    <r>
      <rPr>
        <vertAlign val="superscript"/>
        <sz val="11"/>
        <color theme="1"/>
        <rFont val="Helvetica"/>
        <family val="2"/>
      </rPr>
      <t>2</t>
    </r>
    <r>
      <rPr>
        <sz val="11"/>
        <color theme="1"/>
        <rFont val="Helvetica"/>
        <family val="2"/>
      </rPr>
      <t>/yr)</t>
    </r>
  </si>
  <si>
    <r>
      <t>TER  (t/km</t>
    </r>
    <r>
      <rPr>
        <vertAlign val="superscript"/>
        <sz val="11"/>
        <color theme="1"/>
        <rFont val="Helvetica"/>
        <family val="2"/>
      </rPr>
      <t>2</t>
    </r>
    <r>
      <rPr>
        <sz val="11"/>
        <color theme="1"/>
        <rFont val="Helvetica"/>
        <family val="2"/>
      </rPr>
      <t>/yr)</t>
    </r>
  </si>
  <si>
    <t>Beni@ribé</t>
  </si>
  <si>
    <t>Beni@rure</t>
  </si>
  <si>
    <t>AM08_01</t>
  </si>
  <si>
    <t>AM08_02</t>
  </si>
  <si>
    <t>AM08_03</t>
  </si>
  <si>
    <t>AM08_04</t>
  </si>
  <si>
    <t>AM08_07</t>
  </si>
  <si>
    <t>AM08_08</t>
  </si>
  <si>
    <t>AM08_09</t>
  </si>
  <si>
    <t>AM08_12</t>
  </si>
  <si>
    <t>AM08_16</t>
  </si>
  <si>
    <t>AM08_18</t>
  </si>
  <si>
    <t>AM08_20</t>
  </si>
  <si>
    <t>AM08_21</t>
  </si>
  <si>
    <t>AM08_22</t>
  </si>
  <si>
    <t>AM08_23</t>
  </si>
  <si>
    <t>AM08_25</t>
  </si>
  <si>
    <t>AM08_26</t>
  </si>
  <si>
    <t>AM08_27</t>
  </si>
  <si>
    <t>AM08_30</t>
  </si>
  <si>
    <t>AM08_31</t>
  </si>
  <si>
    <t>AM08_32</t>
  </si>
  <si>
    <t>AM08_33</t>
  </si>
  <si>
    <t>AM07_02</t>
  </si>
  <si>
    <t>AM07_03</t>
  </si>
  <si>
    <t>AM07_06</t>
  </si>
  <si>
    <t>AM07_07</t>
  </si>
  <si>
    <t>AM07_08</t>
  </si>
  <si>
    <t>AM07_11</t>
  </si>
  <si>
    <t>AM07_12</t>
  </si>
  <si>
    <t>AM07_13</t>
  </si>
  <si>
    <t>AM07_16</t>
  </si>
  <si>
    <t>AM07_17</t>
  </si>
  <si>
    <t>AM 06/1_20</t>
  </si>
  <si>
    <t>AM 06/1_13</t>
  </si>
  <si>
    <t>AM05_01</t>
  </si>
  <si>
    <t>AM05_02</t>
  </si>
  <si>
    <t>AM05_03</t>
  </si>
  <si>
    <t>AM05_05</t>
  </si>
  <si>
    <t>AM05_06</t>
  </si>
  <si>
    <t>AM05_07</t>
  </si>
  <si>
    <t>AM05_08</t>
  </si>
  <si>
    <t>AM05_15</t>
  </si>
  <si>
    <t>AM05_16</t>
  </si>
  <si>
    <t>AM05_21</t>
  </si>
  <si>
    <t>AM05_22</t>
  </si>
  <si>
    <t>AM06_55</t>
  </si>
  <si>
    <t>AM06_56</t>
  </si>
  <si>
    <t>AM06_57</t>
  </si>
  <si>
    <t>AM06_58</t>
  </si>
  <si>
    <t>AM06_59</t>
  </si>
  <si>
    <t>AM06_60</t>
  </si>
  <si>
    <t>AM06_61</t>
  </si>
  <si>
    <t>AM06_62</t>
  </si>
  <si>
    <t>AM06_65</t>
  </si>
  <si>
    <t>AM1_12</t>
  </si>
  <si>
    <t>AM1_10</t>
  </si>
  <si>
    <t>Ca</t>
  </si>
  <si>
    <t>Mg</t>
  </si>
  <si>
    <t>K</t>
  </si>
  <si>
    <t>Na</t>
  </si>
  <si>
    <t>Sr</t>
  </si>
  <si>
    <t>Kale choux</t>
  </si>
  <si>
    <t>Oyster SRM 1566</t>
  </si>
  <si>
    <t>Spinach 1570</t>
  </si>
  <si>
    <t>citrus leaves SRM1572</t>
  </si>
  <si>
    <t>Tomato leaves SRM 1573</t>
  </si>
  <si>
    <t>Pine needle SRM 1575</t>
  </si>
  <si>
    <t>Ba/Ca</t>
  </si>
  <si>
    <t>Ba/Mg</t>
  </si>
  <si>
    <t>Ba/K</t>
  </si>
  <si>
    <t>molar ratio</t>
  </si>
  <si>
    <t>Roots</t>
  </si>
  <si>
    <t>stem</t>
  </si>
  <si>
    <t>foliage</t>
  </si>
  <si>
    <t>Trees 8-1</t>
  </si>
  <si>
    <t>bark</t>
  </si>
  <si>
    <t>Tree 10-1</t>
  </si>
  <si>
    <t>Tree 10-2</t>
  </si>
  <si>
    <t>Inner bark</t>
  </si>
  <si>
    <t>outer bark</t>
  </si>
  <si>
    <t xml:space="preserve">Composite 10-A </t>
  </si>
  <si>
    <t>Composite 10-AB</t>
  </si>
  <si>
    <t>Tree 26-1</t>
  </si>
  <si>
    <t xml:space="preserve">Tree 26-2 </t>
  </si>
  <si>
    <t>Tree 26-3</t>
  </si>
  <si>
    <t>1760-1770</t>
  </si>
  <si>
    <t>1780-1790</t>
  </si>
  <si>
    <t>1800-1810</t>
  </si>
  <si>
    <t>Sub-conopy</t>
  </si>
  <si>
    <t>inner wood</t>
  </si>
  <si>
    <t>roots</t>
  </si>
  <si>
    <t>Tree 10-3</t>
  </si>
  <si>
    <t>current foiage</t>
  </si>
  <si>
    <t>1 yr old foliage</t>
  </si>
  <si>
    <t>2 yr old foliage</t>
  </si>
  <si>
    <t>3 yr old foliage</t>
  </si>
  <si>
    <t>Tree 10-4</t>
  </si>
  <si>
    <t>Tree 10-5</t>
  </si>
  <si>
    <t>Lichen</t>
  </si>
  <si>
    <t>gabbro</t>
  </si>
  <si>
    <t>quartzite</t>
  </si>
  <si>
    <t>granodiorite</t>
  </si>
  <si>
    <t>dolostone</t>
  </si>
  <si>
    <t>slate</t>
  </si>
  <si>
    <t>arkosic sand</t>
  </si>
  <si>
    <t>mafic volcanic</t>
  </si>
  <si>
    <t>Eluates</t>
  </si>
  <si>
    <t>Al</t>
  </si>
  <si>
    <t>Fe</t>
  </si>
  <si>
    <t>La</t>
  </si>
  <si>
    <t>Ce</t>
  </si>
  <si>
    <t>yield</t>
  </si>
  <si>
    <t>Sediments</t>
  </si>
  <si>
    <t>Dissolved loads</t>
  </si>
  <si>
    <t>Li, Y. H. (2000).A compendium of geochemistry: from solar nebula to the human brain. Princeton University Press.</t>
  </si>
  <si>
    <t>Bullen, T. and Chadwick, O. (2016). Ca, Sr and Ba stable isotopes reveal the fate of soil nutrients along a tropical climosequence in hawaii.Chemical Geology, 422:25–45.</t>
  </si>
  <si>
    <t>Vaganov, E. A., Grachev, A. M., Shishov, V. V., Panyushkina, I. P., Leavitt, S. W., Knorre, A. A., Chebykin, E. P., and Menyailo, O. V. (2013).Elemental composition of tree rings: A new perspective in biogeochemistry. InDoklady Biological Sciences, volume 453, pages 375–379.1000Springer.</t>
  </si>
  <si>
    <t>Chiarenzelli, J., Aspler, L., Dunn, C., Cousens, B., Ozarko, D., and Powis, K. (2001). Multi-element and rare earth element composition oflichens, mosses, and vascular plants from the central barrenlands, Nunavut, Canada.Applied Geochemistry, 16(2):245–270.</t>
  </si>
  <si>
    <t>Residual matrix, Ba concentration, and Ba yield after Ba separation. Concentration data are expressed in µg /L of the solution run on the mass spectrometer.</t>
  </si>
  <si>
    <t>"Dilute" tributaries</t>
  </si>
  <si>
    <t>Solimões tributaries</t>
  </si>
  <si>
    <t>Tramontana, G., Jung, M., Camps-Valls, G., Ichii, K., Ráduly, B., Reichstein, M., Schwalm, C. R., Arain, M. A., Cescatti, A., Kiely, G., et al.(2016). Predicting carbon dioxide and energy fluxes across global fluxnet sites with regression algorithms.Biogeosciences Discussions.</t>
  </si>
  <si>
    <t>Jung, M., Koirala, S., Weber, U., Ichii, K., Gans, F., Camps-Valls, G., Papale, D., Schwalm, C., Tramontana, G., and Reichstein, M. (2019).The FLUXCOM ensemble of global land-atmosphere energy fluxes.Scientific data, 6(1):74</t>
  </si>
  <si>
    <r>
      <t>Ba</t>
    </r>
    <r>
      <rPr>
        <vertAlign val="superscript"/>
        <sz val="11"/>
        <color theme="1"/>
        <rFont val="Helvetica"/>
        <family val="2"/>
      </rPr>
      <t>a</t>
    </r>
  </si>
  <si>
    <r>
      <t>Th</t>
    </r>
    <r>
      <rPr>
        <vertAlign val="superscript"/>
        <sz val="11"/>
        <color theme="1"/>
        <rFont val="Helvetica"/>
        <family val="2"/>
      </rPr>
      <t>a</t>
    </r>
  </si>
  <si>
    <r>
      <rPr>
        <i/>
        <vertAlign val="superscript"/>
        <sz val="10"/>
        <color theme="1"/>
        <rFont val="Arial"/>
        <family val="2"/>
      </rPr>
      <t>a</t>
    </r>
    <r>
      <rPr>
        <i/>
        <sz val="10"/>
        <color theme="1"/>
        <rFont val="Arial"/>
        <family val="2"/>
      </rPr>
      <t>Dellinger, M., Gaillardet, J., Bouchez, J., Calmels, D., Louvat, P., Dosseto, A., Gorge, C., Alanoca, L., and Maurice, L. (2015b). Riverine liisotope fractionation in the amazon river basin controlled by the weathering regimes.Geochimica et Cosmochimica Acta, 164:71–93.</t>
    </r>
  </si>
  <si>
    <t>River reach (indexed by downstream station)</t>
  </si>
  <si>
    <t>Upstream Ba flux calculated as the sum of the dissolved Ba fluxes from the various tributaries contributing to the river reach</t>
  </si>
  <si>
    <t>Measured Ba flux downstream from the river reach</t>
  </si>
  <si>
    <r>
      <rPr>
        <i/>
        <sz val="11"/>
        <color theme="1"/>
        <rFont val="Helvetica"/>
        <family val="2"/>
      </rPr>
      <t>f</t>
    </r>
    <r>
      <rPr>
        <vertAlign val="superscript"/>
        <sz val="11"/>
        <color theme="1"/>
        <rFont val="Helvetica"/>
        <family val="2"/>
      </rPr>
      <t>Ba</t>
    </r>
    <r>
      <rPr>
        <vertAlign val="subscript"/>
        <sz val="11"/>
        <color theme="1"/>
        <rFont val="Helvetica"/>
        <family val="2"/>
      </rPr>
      <t xml:space="preserve">diss </t>
    </r>
    <r>
      <rPr>
        <sz val="11"/>
        <color theme="1"/>
        <rFont val="Helvetica"/>
        <family val="2"/>
      </rPr>
      <t>eq. (4)</t>
    </r>
  </si>
  <si>
    <r>
      <rPr>
        <i/>
        <sz val="11"/>
        <color theme="1"/>
        <rFont val="Helvetica"/>
        <family val="2"/>
      </rPr>
      <t>f</t>
    </r>
    <r>
      <rPr>
        <vertAlign val="superscript"/>
        <sz val="11"/>
        <color theme="1"/>
        <rFont val="Helvetica"/>
        <family val="2"/>
      </rPr>
      <t>Ba</t>
    </r>
    <r>
      <rPr>
        <vertAlign val="subscript"/>
        <sz val="11"/>
        <color theme="1"/>
        <rFont val="Helvetica"/>
        <family val="2"/>
      </rPr>
      <t xml:space="preserve">bio </t>
    </r>
    <r>
      <rPr>
        <sz val="11"/>
        <color theme="1"/>
        <rFont val="Helvetica"/>
        <family val="2"/>
      </rPr>
      <t>eq. (8)</t>
    </r>
  </si>
  <si>
    <r>
      <rPr>
        <i/>
        <sz val="11"/>
        <color theme="1"/>
        <rFont val="Helvetica"/>
        <family val="2"/>
      </rPr>
      <t>Q</t>
    </r>
    <r>
      <rPr>
        <sz val="11"/>
        <color theme="1"/>
        <rFont val="Helvetica"/>
        <family val="2"/>
      </rPr>
      <t xml:space="preserve"> (m</t>
    </r>
    <r>
      <rPr>
        <vertAlign val="superscript"/>
        <sz val="11"/>
        <color theme="1"/>
        <rFont val="Helvetica"/>
        <family val="2"/>
      </rPr>
      <t>3</t>
    </r>
    <r>
      <rPr>
        <sz val="11"/>
        <color theme="1"/>
        <rFont val="Helvetica"/>
        <family val="2"/>
      </rPr>
      <t>/s)</t>
    </r>
  </si>
  <si>
    <r>
      <rPr>
        <i/>
        <sz val="11"/>
        <color theme="1"/>
        <rFont val="Helvetica"/>
        <family val="2"/>
      </rPr>
      <t>D</t>
    </r>
    <r>
      <rPr>
        <sz val="11"/>
        <color theme="1"/>
        <rFont val="Helvetica"/>
        <family val="2"/>
      </rPr>
      <t xml:space="preserve"> (t/km</t>
    </r>
    <r>
      <rPr>
        <vertAlign val="superscript"/>
        <sz val="11"/>
        <color theme="1"/>
        <rFont val="Helvetica"/>
        <family val="2"/>
      </rPr>
      <t>2</t>
    </r>
    <r>
      <rPr>
        <sz val="11"/>
        <color theme="1"/>
        <rFont val="Helvetica"/>
        <family val="2"/>
      </rPr>
      <t>/yr)</t>
    </r>
    <r>
      <rPr>
        <vertAlign val="superscript"/>
        <sz val="11"/>
        <color theme="1"/>
        <rFont val="Helvetica"/>
        <family val="2"/>
      </rPr>
      <t>a,b</t>
    </r>
  </si>
  <si>
    <r>
      <rPr>
        <i/>
        <sz val="11"/>
        <color theme="1"/>
        <rFont val="Helvetica"/>
        <family val="2"/>
      </rPr>
      <t>W/D</t>
    </r>
    <r>
      <rPr>
        <vertAlign val="superscript"/>
        <sz val="11"/>
        <color theme="1"/>
        <rFont val="Helvetica"/>
        <family val="2"/>
      </rPr>
      <t>a</t>
    </r>
  </si>
  <si>
    <r>
      <rPr>
        <i/>
        <sz val="11"/>
        <color theme="1"/>
        <rFont val="Helvetica"/>
        <family val="2"/>
      </rPr>
      <t>S</t>
    </r>
    <r>
      <rPr>
        <sz val="11"/>
        <color theme="1"/>
        <rFont val="Helvetica"/>
        <family val="2"/>
      </rPr>
      <t xml:space="preserve"> (km</t>
    </r>
    <r>
      <rPr>
        <vertAlign val="superscript"/>
        <sz val="11"/>
        <color theme="1"/>
        <rFont val="Helvetica"/>
        <family val="2"/>
      </rPr>
      <t>2</t>
    </r>
    <r>
      <rPr>
        <sz val="11"/>
        <color theme="1"/>
        <rFont val="Helvetica"/>
        <family val="2"/>
      </rPr>
      <t>)</t>
    </r>
  </si>
  <si>
    <t>(%)</t>
  </si>
  <si>
    <t>(ppm)</t>
  </si>
  <si>
    <t>(mg/L)</t>
  </si>
  <si>
    <t>[spm]</t>
  </si>
  <si>
    <t>TOC</t>
  </si>
  <si>
    <t>Concentration in plant tissue (ppm)</t>
  </si>
  <si>
    <t xml:space="preserve">Solimões Tributaries </t>
  </si>
  <si>
    <t>AM1_08</t>
  </si>
  <si>
    <t>Ba/Na</t>
  </si>
  <si>
    <t>BaMg</t>
  </si>
  <si>
    <t>SRM3104a spiked with Rw matrix #1</t>
  </si>
  <si>
    <t>Ba/Sr</t>
  </si>
  <si>
    <t>Before chemical separation</t>
  </si>
  <si>
    <t>After chemical separation</t>
  </si>
  <si>
    <t>SRM3104a spiked with Rw matrix #2</t>
  </si>
  <si>
    <t>Chemical composition of two  solution of standard doped with two different river matrix (Rw#1 and Rw#2), before and after Ba separation. In this test, the chemical separation has been performed one time (instead of two for samples)</t>
  </si>
  <si>
    <t>Chepete</t>
  </si>
  <si>
    <r>
      <rPr>
        <i/>
        <sz val="11"/>
        <color theme="1"/>
        <rFont val="Helvetica"/>
        <family val="2"/>
      </rPr>
      <t>D</t>
    </r>
    <r>
      <rPr>
        <sz val="11"/>
        <color theme="1"/>
        <rFont val="Helvetica"/>
        <family val="2"/>
      </rPr>
      <t xml:space="preserve"> (gauging)</t>
    </r>
    <r>
      <rPr>
        <vertAlign val="superscript"/>
        <sz val="11"/>
        <color theme="1"/>
        <rFont val="Helvetica"/>
        <family val="2"/>
      </rPr>
      <t>a</t>
    </r>
  </si>
  <si>
    <r>
      <t>(t/km</t>
    </r>
    <r>
      <rPr>
        <vertAlign val="superscript"/>
        <sz val="11"/>
        <color theme="1"/>
        <rFont val="Helvetica"/>
        <family val="2"/>
      </rPr>
      <t>2</t>
    </r>
    <r>
      <rPr>
        <sz val="11"/>
        <color theme="1"/>
        <rFont val="Helvetica"/>
        <family val="2"/>
      </rPr>
      <t>/yr)</t>
    </r>
  </si>
  <si>
    <r>
      <rPr>
        <i/>
        <sz val="11"/>
        <color theme="1"/>
        <rFont val="Helvetica"/>
        <family val="2"/>
      </rPr>
      <t>D</t>
    </r>
    <r>
      <rPr>
        <sz val="11"/>
        <color theme="1"/>
        <rFont val="Helvetica"/>
        <family val="2"/>
      </rPr>
      <t xml:space="preserve"> (cosmogenic nuclides)</t>
    </r>
    <r>
      <rPr>
        <vertAlign val="superscript"/>
        <sz val="11"/>
        <color theme="1"/>
        <rFont val="Helvetica"/>
        <family val="2"/>
      </rPr>
      <t>b</t>
    </r>
  </si>
  <si>
    <r>
      <t>Proportion of shales</t>
    </r>
    <r>
      <rPr>
        <vertAlign val="superscript"/>
        <sz val="11"/>
        <color rgb="FF000000"/>
        <rFont val="Helvetica"/>
        <family val="2"/>
      </rPr>
      <t>c</t>
    </r>
  </si>
  <si>
    <r>
      <t>(Ba/Th)</t>
    </r>
    <r>
      <rPr>
        <i/>
        <vertAlign val="subscript"/>
        <sz val="11"/>
        <color rgb="FF000000"/>
        <rFont val="Helvetica"/>
        <family val="2"/>
      </rPr>
      <t>0</t>
    </r>
  </si>
  <si>
    <r>
      <rPr>
        <i/>
        <sz val="11"/>
        <color rgb="FF000000"/>
        <rFont val="Helvetica"/>
        <family val="2"/>
      </rPr>
      <t>(Ba/Th)n</t>
    </r>
    <r>
      <rPr>
        <sz val="11"/>
        <color rgb="FF000000"/>
        <rFont val="Helvetica"/>
        <family val="2"/>
      </rPr>
      <t xml:space="preserve"> (eq. C4)</t>
    </r>
  </si>
  <si>
    <r>
      <rPr>
        <i/>
        <sz val="11"/>
        <color rgb="FF000000"/>
        <rFont val="Helvetica"/>
        <family val="2"/>
      </rPr>
      <t>w</t>
    </r>
    <r>
      <rPr>
        <i/>
        <vertAlign val="superscript"/>
        <sz val="11"/>
        <color rgb="FF000000"/>
        <rFont val="Helvetica"/>
        <family val="2"/>
      </rPr>
      <t>Ba</t>
    </r>
    <r>
      <rPr>
        <sz val="11"/>
        <color rgb="FF000000"/>
        <rFont val="Helvetica"/>
        <family val="2"/>
      </rPr>
      <t xml:space="preserve"> (flux from gauging) (eq. 3)</t>
    </r>
  </si>
  <si>
    <r>
      <rPr>
        <i/>
        <sz val="11"/>
        <color rgb="FF000000"/>
        <rFont val="Helvetica"/>
        <family val="2"/>
      </rPr>
      <t>w</t>
    </r>
    <r>
      <rPr>
        <i/>
        <vertAlign val="superscript"/>
        <sz val="11"/>
        <color rgb="FF000000"/>
        <rFont val="Helvetica"/>
        <family val="2"/>
      </rPr>
      <t>Ba</t>
    </r>
    <r>
      <rPr>
        <sz val="11"/>
        <color rgb="FF000000"/>
        <rFont val="Helvetica"/>
        <family val="2"/>
      </rPr>
      <t xml:space="preserve"> (flux from cosmogenic nuclide) (eq. 3)</t>
    </r>
  </si>
  <si>
    <r>
      <rPr>
        <i/>
        <sz val="11"/>
        <color rgb="FF000000"/>
        <rFont val="Helvetica"/>
        <family val="2"/>
      </rPr>
      <t>w</t>
    </r>
    <r>
      <rPr>
        <i/>
        <vertAlign val="superscript"/>
        <sz val="11"/>
        <color rgb="FF000000"/>
        <rFont val="Helvetica"/>
        <family val="2"/>
      </rPr>
      <t>Ba</t>
    </r>
    <r>
      <rPr>
        <vertAlign val="superscript"/>
        <sz val="11"/>
        <color rgb="FF000000"/>
        <rFont val="Helvetica"/>
        <family val="2"/>
      </rPr>
      <t xml:space="preserve"> </t>
    </r>
    <r>
      <rPr>
        <sz val="11"/>
        <color rgb="FF000000"/>
        <rFont val="Helvetica"/>
        <family val="2"/>
      </rPr>
      <t>(iso) (eq. 12)</t>
    </r>
  </si>
  <si>
    <r>
      <rPr>
        <i/>
        <sz val="11"/>
        <color rgb="FF000000"/>
        <rFont val="Helvetica"/>
        <family val="2"/>
      </rPr>
      <t>(Li/Al)n</t>
    </r>
    <r>
      <rPr>
        <vertAlign val="superscript"/>
        <sz val="11"/>
        <color rgb="FF000000"/>
        <rFont val="Helvetica"/>
        <family val="2"/>
      </rPr>
      <t>d</t>
    </r>
  </si>
  <si>
    <r>
      <t>(kg/km</t>
    </r>
    <r>
      <rPr>
        <vertAlign val="superscript"/>
        <sz val="11"/>
        <color theme="1"/>
        <rFont val="Helvetica"/>
        <family val="2"/>
      </rPr>
      <t>2</t>
    </r>
    <r>
      <rPr>
        <sz val="11"/>
        <color theme="1"/>
        <rFont val="Helvetica"/>
        <family val="2"/>
      </rPr>
      <t>/yr)</t>
    </r>
  </si>
  <si>
    <r>
      <t xml:space="preserve">Larix gmelinii </t>
    </r>
    <r>
      <rPr>
        <sz val="12"/>
        <color theme="1"/>
        <rFont val="Helvetica"/>
        <family val="2"/>
      </rPr>
      <t xml:space="preserve">Rupr. from the Taimyr Peninsula </t>
    </r>
  </si>
  <si>
    <t>MAP (mm/yr)</t>
  </si>
  <si>
    <t>MAT (T°C)</t>
  </si>
  <si>
    <t>https://www.worldclim.org</t>
  </si>
  <si>
    <t>Bullen, T. and Bailey, S. W. (2005). Identifying calcium sources at an acid deposition-impacted spruce forest: a strontium isotope, alkaline earth element multi-tracer approach.Biogeochemistry, 74(1):63–99.</t>
  </si>
  <si>
    <t>Ca/Ba</t>
  </si>
  <si>
    <t>Mg/Ba</t>
  </si>
  <si>
    <t>K/Ba</t>
  </si>
  <si>
    <t>N</t>
  </si>
  <si>
    <t>s.d</t>
  </si>
  <si>
    <t>Average</t>
  </si>
  <si>
    <t>mg/kg</t>
  </si>
  <si>
    <t>average</t>
  </si>
  <si>
    <t>Ba/Th</t>
  </si>
  <si>
    <r>
      <t>SiO</t>
    </r>
    <r>
      <rPr>
        <vertAlign val="subscript"/>
        <sz val="12"/>
        <color rgb="FF000000"/>
        <rFont val="Helvetica"/>
        <family val="2"/>
      </rPr>
      <t>2</t>
    </r>
  </si>
  <si>
    <t>± sd</t>
  </si>
  <si>
    <t>AM06_35</t>
  </si>
  <si>
    <r>
      <t>[Na]</t>
    </r>
    <r>
      <rPr>
        <i/>
        <vertAlign val="subscript"/>
        <sz val="11"/>
        <color theme="1"/>
        <rFont val="Calibri (Corps)"/>
      </rPr>
      <t>sil</t>
    </r>
  </si>
  <si>
    <r>
      <t>[Mg]</t>
    </r>
    <r>
      <rPr>
        <i/>
        <vertAlign val="subscript"/>
        <sz val="11"/>
        <color theme="1"/>
        <rFont val="Calibri (Corps)"/>
      </rPr>
      <t>sil</t>
    </r>
  </si>
  <si>
    <r>
      <t>[Ca]</t>
    </r>
    <r>
      <rPr>
        <i/>
        <vertAlign val="subscript"/>
        <sz val="11"/>
        <color theme="1"/>
        <rFont val="Calibri (Corps)"/>
      </rPr>
      <t>sil</t>
    </r>
  </si>
  <si>
    <r>
      <t>[K]</t>
    </r>
    <r>
      <rPr>
        <i/>
        <vertAlign val="subscript"/>
        <sz val="11"/>
        <color theme="1"/>
        <rFont val="Calibri (Corps)"/>
      </rPr>
      <t>sil</t>
    </r>
  </si>
  <si>
    <r>
      <t>∑</t>
    </r>
    <r>
      <rPr>
        <vertAlign val="superscript"/>
        <sz val="11"/>
        <color theme="1"/>
        <rFont val="Calibri (Corps)"/>
      </rPr>
      <t>+</t>
    </r>
    <r>
      <rPr>
        <vertAlign val="subscript"/>
        <sz val="11"/>
        <color theme="1"/>
        <rFont val="Calibri (Corps)"/>
      </rPr>
      <t>sil</t>
    </r>
  </si>
  <si>
    <r>
      <t>[Mg]</t>
    </r>
    <r>
      <rPr>
        <i/>
        <vertAlign val="subscript"/>
        <sz val="11"/>
        <color theme="1"/>
        <rFont val="Calibri (Corps)"/>
      </rPr>
      <t>bio</t>
    </r>
  </si>
  <si>
    <r>
      <t>[Ca]</t>
    </r>
    <r>
      <rPr>
        <i/>
        <vertAlign val="subscript"/>
        <sz val="11"/>
        <color theme="1"/>
        <rFont val="Calibri (Corps)"/>
      </rPr>
      <t>bio</t>
    </r>
  </si>
  <si>
    <r>
      <t>[K]</t>
    </r>
    <r>
      <rPr>
        <i/>
        <vertAlign val="subscript"/>
        <sz val="11"/>
        <color theme="1"/>
        <rFont val="Calibri (Corps)"/>
      </rPr>
      <t>bio</t>
    </r>
  </si>
  <si>
    <r>
      <t>∑</t>
    </r>
    <r>
      <rPr>
        <vertAlign val="superscript"/>
        <sz val="11"/>
        <color theme="1"/>
        <rFont val="Calibri (Corps)"/>
      </rPr>
      <t>+</t>
    </r>
    <r>
      <rPr>
        <vertAlign val="subscript"/>
        <sz val="11"/>
        <color theme="1"/>
        <rFont val="Calibri (Corps)"/>
      </rPr>
      <t>b</t>
    </r>
    <r>
      <rPr>
        <vertAlign val="subscript"/>
        <sz val="11"/>
        <color theme="1"/>
        <rFont val="Calibri"/>
        <family val="2"/>
        <scheme val="minor"/>
      </rPr>
      <t>io</t>
    </r>
  </si>
  <si>
    <r>
      <t>R</t>
    </r>
    <r>
      <rPr>
        <i/>
        <vertAlign val="subscript"/>
        <sz val="11"/>
        <color theme="1"/>
        <rFont val="Helvetica"/>
        <family val="2"/>
      </rPr>
      <t xml:space="preserve">(sil+bio)/sil </t>
    </r>
    <r>
      <rPr>
        <sz val="11"/>
        <color theme="1"/>
        <rFont val="Helvetica"/>
        <family val="2"/>
      </rPr>
      <t>(eqs. 18 and 19)</t>
    </r>
  </si>
  <si>
    <r>
      <t>Uncertainties were propagated using gaussian error propagation. We attributed to w</t>
    </r>
    <r>
      <rPr>
        <i/>
        <vertAlign val="superscript"/>
        <sz val="11"/>
        <color theme="1"/>
        <rFont val="Helvetica"/>
        <family val="2"/>
      </rPr>
      <t>Ba</t>
    </r>
    <r>
      <rPr>
        <i/>
        <vertAlign val="subscript"/>
        <sz val="11"/>
        <color theme="1"/>
        <rFont val="Helvetica"/>
        <family val="2"/>
      </rPr>
      <t>fluxes</t>
    </r>
    <r>
      <rPr>
        <i/>
        <sz val="11"/>
        <color theme="1"/>
        <rFont val="Helvetica"/>
        <family val="2"/>
      </rPr>
      <t xml:space="preserve"> an uncertainty of 20% and to (Ba/Th)</t>
    </r>
    <r>
      <rPr>
        <i/>
        <vertAlign val="subscript"/>
        <sz val="11"/>
        <color theme="1"/>
        <rFont val="Helvetica"/>
        <family val="2"/>
      </rPr>
      <t>0</t>
    </r>
    <r>
      <rPr>
        <i/>
        <sz val="11"/>
        <color theme="1"/>
        <rFont val="Helvetica"/>
        <family val="2"/>
      </rPr>
      <t xml:space="preserve">  an uncertainty of 30%. Uncertainties on the parameters calculated in eqs. 15 and 16 were not calculated as the difference between these parameters is of several orders of magnitude.</t>
    </r>
  </si>
  <si>
    <r>
      <rPr>
        <sz val="11"/>
        <color theme="1"/>
        <rFont val="Helvetica"/>
        <family val="2"/>
      </rPr>
      <t>16</t>
    </r>
    <r>
      <rPr>
        <vertAlign val="superscript"/>
        <sz val="11"/>
        <color theme="1"/>
        <rFont val="Helvetica"/>
        <family val="2"/>
      </rPr>
      <t>th</t>
    </r>
  </si>
  <si>
    <r>
      <rPr>
        <sz val="11"/>
        <color theme="1"/>
        <rFont val="Helvetica"/>
        <family val="2"/>
      </rPr>
      <t>84</t>
    </r>
    <r>
      <rPr>
        <vertAlign val="superscript"/>
        <sz val="11"/>
        <color theme="1"/>
        <rFont val="Helvetica"/>
        <family val="2"/>
      </rPr>
      <t>th</t>
    </r>
  </si>
  <si>
    <r>
      <rPr>
        <i/>
        <sz val="11"/>
        <color theme="1"/>
        <rFont val="Helvetica"/>
        <family val="2"/>
      </rPr>
      <t>F</t>
    </r>
    <r>
      <rPr>
        <i/>
        <vertAlign val="superscript"/>
        <sz val="11"/>
        <color theme="1"/>
        <rFont val="Helvetica"/>
        <family val="2"/>
      </rPr>
      <t>Ba</t>
    </r>
    <r>
      <rPr>
        <i/>
        <vertAlign val="subscript"/>
        <sz val="11"/>
        <color theme="1"/>
        <rFont val="Helvetica"/>
        <family val="2"/>
      </rPr>
      <t>miss</t>
    </r>
    <r>
      <rPr>
        <sz val="11"/>
        <color theme="1"/>
        <rFont val="Helvetica"/>
        <family val="2"/>
      </rPr>
      <t xml:space="preserve"> (from sediment gauging) (eq. 14)</t>
    </r>
  </si>
  <si>
    <r>
      <rPr>
        <i/>
        <sz val="11"/>
        <color theme="1"/>
        <rFont val="Helvetica"/>
        <family val="2"/>
      </rPr>
      <t>F</t>
    </r>
    <r>
      <rPr>
        <i/>
        <vertAlign val="superscript"/>
        <sz val="11"/>
        <color theme="1"/>
        <rFont val="Helvetica"/>
        <family val="2"/>
      </rPr>
      <t>Ba</t>
    </r>
    <r>
      <rPr>
        <i/>
        <vertAlign val="subscript"/>
        <sz val="11"/>
        <color theme="1"/>
        <rFont val="Helvetica"/>
        <family val="2"/>
      </rPr>
      <t>miss</t>
    </r>
    <r>
      <rPr>
        <sz val="11"/>
        <color theme="1"/>
        <rFont val="Helvetica"/>
        <family val="2"/>
      </rPr>
      <t xml:space="preserve"> (from cosmogenic nuclides) (eq. 14)</t>
    </r>
  </si>
  <si>
    <r>
      <t xml:space="preserve">Missing  </t>
    </r>
    <r>
      <rPr>
        <i/>
        <sz val="11"/>
        <color theme="1"/>
        <rFont val="Helvetica"/>
        <family val="2"/>
      </rPr>
      <t>E</t>
    </r>
    <r>
      <rPr>
        <i/>
        <vertAlign val="superscript"/>
        <sz val="11"/>
        <color theme="1"/>
        <rFont val="Helvetica"/>
        <family val="2"/>
      </rPr>
      <t>C</t>
    </r>
    <r>
      <rPr>
        <i/>
        <vertAlign val="subscript"/>
        <sz val="11"/>
        <color theme="1"/>
        <rFont val="Helvetica"/>
        <family val="2"/>
      </rPr>
      <t>org</t>
    </r>
    <r>
      <rPr>
        <sz val="11"/>
        <color theme="1"/>
        <rFont val="Helvetica"/>
        <family val="2"/>
      </rPr>
      <t xml:space="preserve"> fluxes (eq. 15)</t>
    </r>
  </si>
  <si>
    <r>
      <t xml:space="preserve">Measured </t>
    </r>
    <r>
      <rPr>
        <i/>
        <sz val="11"/>
        <color theme="1"/>
        <rFont val="Helvetica"/>
        <family val="2"/>
      </rPr>
      <t>E</t>
    </r>
    <r>
      <rPr>
        <i/>
        <vertAlign val="superscript"/>
        <sz val="11"/>
        <color theme="1"/>
        <rFont val="Helvetica"/>
        <family val="2"/>
      </rPr>
      <t>C</t>
    </r>
    <r>
      <rPr>
        <i/>
        <vertAlign val="subscript"/>
        <sz val="11"/>
        <color theme="1"/>
        <rFont val="Helvetica"/>
        <family val="2"/>
      </rPr>
      <t>org</t>
    </r>
    <r>
      <rPr>
        <sz val="11"/>
        <color theme="1"/>
        <rFont val="Helvetica"/>
        <family val="2"/>
      </rPr>
      <t xml:space="preserve"> (eq. 16)</t>
    </r>
  </si>
  <si>
    <r>
      <rPr>
        <i/>
        <sz val="11"/>
        <color theme="1"/>
        <rFont val="Helvetica"/>
        <family val="2"/>
      </rPr>
      <t>f</t>
    </r>
    <r>
      <rPr>
        <vertAlign val="superscript"/>
        <sz val="11"/>
        <color theme="1"/>
        <rFont val="Helvetica"/>
        <family val="2"/>
      </rPr>
      <t>Ba</t>
    </r>
    <r>
      <rPr>
        <vertAlign val="subscript"/>
        <sz val="11"/>
        <color theme="1"/>
        <rFont val="Helvetica"/>
        <family val="2"/>
      </rPr>
      <t xml:space="preserve">sec </t>
    </r>
    <r>
      <rPr>
        <sz val="11"/>
        <color theme="1"/>
        <rFont val="Helvetica"/>
        <family val="2"/>
      </rPr>
      <t>eqs. (6) &amp; (8)</t>
    </r>
  </si>
  <si>
    <r>
      <t>F</t>
    </r>
    <r>
      <rPr>
        <i/>
        <vertAlign val="superscript"/>
        <sz val="11"/>
        <color theme="1"/>
        <rFont val="Helvetica"/>
        <family val="2"/>
      </rPr>
      <t>Ba</t>
    </r>
    <r>
      <rPr>
        <i/>
        <vertAlign val="subscript"/>
        <sz val="11"/>
        <color theme="1"/>
        <rFont val="Helvetica"/>
        <family val="2"/>
      </rPr>
      <t xml:space="preserve">sec  </t>
    </r>
    <r>
      <rPr>
        <i/>
        <sz val="11"/>
        <color theme="1"/>
        <rFont val="Helvetica"/>
        <family val="2"/>
      </rPr>
      <t>(kg/km</t>
    </r>
    <r>
      <rPr>
        <i/>
        <vertAlign val="superscript"/>
        <sz val="11"/>
        <color theme="1"/>
        <rFont val="Helvetica"/>
        <family val="2"/>
      </rPr>
      <t>2</t>
    </r>
    <r>
      <rPr>
        <i/>
        <sz val="11"/>
        <color theme="1"/>
        <rFont val="Helvetica"/>
        <family val="2"/>
      </rPr>
      <t xml:space="preserve">/yr) </t>
    </r>
    <r>
      <rPr>
        <i/>
        <vertAlign val="subscript"/>
        <sz val="11"/>
        <color theme="1"/>
        <rFont val="Helvetica"/>
        <family val="2"/>
      </rPr>
      <t xml:space="preserve"> </t>
    </r>
    <r>
      <rPr>
        <i/>
        <sz val="11"/>
        <color theme="1"/>
        <rFont val="Helvetica"/>
        <family val="2"/>
      </rPr>
      <t>eq. (9)</t>
    </r>
  </si>
  <si>
    <r>
      <t>F</t>
    </r>
    <r>
      <rPr>
        <i/>
        <vertAlign val="superscript"/>
        <sz val="11"/>
        <color theme="1"/>
        <rFont val="Helvetica"/>
        <family val="2"/>
      </rPr>
      <t>Ba</t>
    </r>
    <r>
      <rPr>
        <i/>
        <vertAlign val="subscript"/>
        <sz val="11"/>
        <color theme="1"/>
        <rFont val="Helvetica"/>
        <family val="2"/>
      </rPr>
      <t xml:space="preserve">bio  </t>
    </r>
    <r>
      <rPr>
        <i/>
        <sz val="11"/>
        <color theme="1"/>
        <rFont val="Helvetica"/>
        <family val="2"/>
      </rPr>
      <t>(kg/km</t>
    </r>
    <r>
      <rPr>
        <i/>
        <vertAlign val="superscript"/>
        <sz val="11"/>
        <color theme="1"/>
        <rFont val="Helvetica"/>
        <family val="2"/>
      </rPr>
      <t>2</t>
    </r>
    <r>
      <rPr>
        <i/>
        <sz val="11"/>
        <color theme="1"/>
        <rFont val="Helvetica"/>
        <family val="2"/>
      </rPr>
      <t xml:space="preserve">/yr) </t>
    </r>
    <r>
      <rPr>
        <i/>
        <vertAlign val="subscript"/>
        <sz val="11"/>
        <color theme="1"/>
        <rFont val="Helvetica"/>
        <family val="2"/>
      </rPr>
      <t xml:space="preserve"> </t>
    </r>
    <r>
      <rPr>
        <i/>
        <sz val="11"/>
        <color theme="1"/>
        <rFont val="Helvetica"/>
        <family val="2"/>
      </rPr>
      <t>eq. (9)</t>
    </r>
  </si>
  <si>
    <r>
      <t>F</t>
    </r>
    <r>
      <rPr>
        <i/>
        <vertAlign val="superscript"/>
        <sz val="11"/>
        <color theme="1"/>
        <rFont val="Helvetica"/>
        <family val="2"/>
      </rPr>
      <t>Ba</t>
    </r>
    <r>
      <rPr>
        <i/>
        <vertAlign val="subscript"/>
        <sz val="11"/>
        <color theme="1"/>
        <rFont val="Helvetica"/>
        <family val="2"/>
      </rPr>
      <t>diss</t>
    </r>
    <r>
      <rPr>
        <i/>
        <vertAlign val="superscript"/>
        <sz val="11"/>
        <color theme="1"/>
        <rFont val="Helvetica"/>
        <family val="2"/>
      </rPr>
      <t xml:space="preserve"> </t>
    </r>
    <r>
      <rPr>
        <i/>
        <sz val="11"/>
        <color theme="1"/>
        <rFont val="Helvetica"/>
        <family val="2"/>
      </rPr>
      <t>(kg/km</t>
    </r>
    <r>
      <rPr>
        <i/>
        <vertAlign val="superscript"/>
        <sz val="11"/>
        <color theme="1"/>
        <rFont val="Helvetica"/>
        <family val="2"/>
      </rPr>
      <t>2</t>
    </r>
    <r>
      <rPr>
        <i/>
        <sz val="11"/>
        <color theme="1"/>
        <rFont val="Helvetica"/>
        <family val="2"/>
      </rPr>
      <t>/yr) (eq. 10)</t>
    </r>
  </si>
  <si>
    <t>AM07_15</t>
  </si>
  <si>
    <r>
      <rPr>
        <i/>
        <sz val="11"/>
        <color rgb="FF000000"/>
        <rFont val="Helvetica"/>
        <family val="2"/>
      </rPr>
      <t>w</t>
    </r>
    <r>
      <rPr>
        <i/>
        <vertAlign val="superscript"/>
        <sz val="11"/>
        <color rgb="FF000000"/>
        <rFont val="Helvetica"/>
        <family val="2"/>
      </rPr>
      <t>Li</t>
    </r>
    <r>
      <rPr>
        <sz val="11"/>
        <color rgb="FF000000"/>
        <rFont val="Helvetica"/>
        <family val="2"/>
      </rPr>
      <t xml:space="preserve"> (flux from gauging)</t>
    </r>
    <r>
      <rPr>
        <vertAlign val="superscript"/>
        <sz val="11"/>
        <color rgb="FF000000"/>
        <rFont val="Helvetica"/>
        <family val="2"/>
      </rPr>
      <t xml:space="preserve">d </t>
    </r>
    <r>
      <rPr>
        <sz val="11"/>
        <color rgb="FF000000"/>
        <rFont val="Helvetica"/>
        <family val="2"/>
      </rPr>
      <t>(eq. S3)</t>
    </r>
  </si>
  <si>
    <r>
      <t>w</t>
    </r>
    <r>
      <rPr>
        <vertAlign val="superscript"/>
        <sz val="11"/>
        <color rgb="FF000000"/>
        <rFont val="Helvetica"/>
        <family val="2"/>
      </rPr>
      <t>Li</t>
    </r>
    <r>
      <rPr>
        <sz val="11"/>
        <color rgb="FF000000"/>
        <rFont val="Helvetica"/>
        <family val="2"/>
      </rPr>
      <t xml:space="preserve"> (flux from cosmogenic nuclide)</t>
    </r>
    <r>
      <rPr>
        <vertAlign val="superscript"/>
        <sz val="11"/>
        <color rgb="FF000000"/>
        <rFont val="Helvetica"/>
        <family val="2"/>
      </rPr>
      <t xml:space="preserve">d </t>
    </r>
    <r>
      <rPr>
        <sz val="11"/>
        <color rgb="FF000000"/>
        <rFont val="Helvetica"/>
        <family val="2"/>
      </rPr>
      <t>(eq. S3)</t>
    </r>
  </si>
  <si>
    <r>
      <rPr>
        <i/>
        <sz val="11"/>
        <color rgb="FF000000"/>
        <rFont val="Helvetica"/>
        <family val="2"/>
      </rPr>
      <t>w</t>
    </r>
    <r>
      <rPr>
        <i/>
        <vertAlign val="superscript"/>
        <sz val="11"/>
        <color rgb="FF000000"/>
        <rFont val="Helvetica"/>
        <family val="2"/>
      </rPr>
      <t>Li</t>
    </r>
    <r>
      <rPr>
        <vertAlign val="superscript"/>
        <sz val="11"/>
        <color rgb="FF000000"/>
        <rFont val="Helvetica"/>
        <family val="2"/>
      </rPr>
      <t xml:space="preserve"> </t>
    </r>
    <r>
      <rPr>
        <sz val="11"/>
        <color rgb="FF000000"/>
        <rFont val="Helvetica"/>
        <family val="2"/>
      </rPr>
      <t>(iso) eq. (S4)</t>
    </r>
    <r>
      <rPr>
        <vertAlign val="superscript"/>
        <sz val="11"/>
        <color rgb="FF000000"/>
        <rFont val="Helvetica"/>
        <family val="2"/>
      </rPr>
      <t>d</t>
    </r>
  </si>
  <si>
    <r>
      <rPr>
        <i/>
        <sz val="11"/>
        <color theme="1"/>
        <rFont val="Helvetica"/>
        <family val="2"/>
      </rPr>
      <t>[Ba]</t>
    </r>
    <r>
      <rPr>
        <i/>
        <vertAlign val="subscript"/>
        <sz val="11"/>
        <color theme="1"/>
        <rFont val="Helvetica"/>
        <family val="2"/>
      </rPr>
      <t>or</t>
    </r>
    <r>
      <rPr>
        <vertAlign val="subscript"/>
        <sz val="11"/>
        <color theme="1"/>
        <rFont val="Helvetica"/>
        <family val="2"/>
      </rPr>
      <t>g</t>
    </r>
    <r>
      <rPr>
        <sz val="11"/>
        <color theme="1"/>
        <rFont val="Helvetica"/>
        <family val="2"/>
      </rPr>
      <t xml:space="preserve"> from NPP (eq. 17) </t>
    </r>
  </si>
  <si>
    <r>
      <t>The difference which might exist between the sum of each individual cation biological storage (expressed in equivalent dissolved concentration, called [X]</t>
    </r>
    <r>
      <rPr>
        <i/>
        <vertAlign val="subscript"/>
        <sz val="11"/>
        <color theme="1"/>
        <rFont val="Helvetica"/>
        <family val="2"/>
      </rPr>
      <t>bio</t>
    </r>
    <r>
      <rPr>
        <i/>
        <sz val="11"/>
        <color theme="1"/>
        <rFont val="Helvetica"/>
        <family val="2"/>
      </rPr>
      <t>) and ∑</t>
    </r>
    <r>
      <rPr>
        <i/>
        <vertAlign val="superscript"/>
        <sz val="11"/>
        <color theme="1"/>
        <rFont val="Helvetica"/>
        <family val="2"/>
      </rPr>
      <t>+</t>
    </r>
    <r>
      <rPr>
        <i/>
        <vertAlign val="subscript"/>
        <sz val="11"/>
        <color theme="1"/>
        <rFont val="Helvetica"/>
        <family val="2"/>
      </rPr>
      <t>bio</t>
    </r>
    <r>
      <rPr>
        <i/>
        <sz val="11"/>
        <color theme="1"/>
        <rFont val="Helvetica"/>
        <family val="2"/>
      </rPr>
      <t xml:space="preserve"> comes from the fact that during Monte Carlo simulation, ∑</t>
    </r>
    <r>
      <rPr>
        <i/>
        <vertAlign val="superscript"/>
        <sz val="11"/>
        <color theme="1"/>
        <rFont val="Helvetica"/>
        <family val="2"/>
      </rPr>
      <t>+</t>
    </r>
    <r>
      <rPr>
        <i/>
        <vertAlign val="subscript"/>
        <sz val="11"/>
        <color theme="1"/>
        <rFont val="Helvetica"/>
        <family val="2"/>
      </rPr>
      <t>bio</t>
    </r>
    <r>
      <rPr>
        <i/>
        <sz val="11"/>
        <color theme="1"/>
        <rFont val="Helvetica"/>
        <family val="2"/>
      </rPr>
      <t xml:space="preserve"> values were discarded if one of the [X]</t>
    </r>
    <r>
      <rPr>
        <i/>
        <vertAlign val="subscript"/>
        <sz val="11"/>
        <color theme="1"/>
        <rFont val="Helvetica"/>
        <family val="2"/>
      </rPr>
      <t xml:space="preserve">bio </t>
    </r>
    <r>
      <rPr>
        <i/>
        <sz val="11"/>
        <color theme="1"/>
        <rFont val="Helvetica"/>
        <family val="2"/>
      </rPr>
      <t>values was</t>
    </r>
    <r>
      <rPr>
        <i/>
        <vertAlign val="subscript"/>
        <sz val="11"/>
        <color theme="1"/>
        <rFont val="Helvetica"/>
        <family val="2"/>
      </rPr>
      <t xml:space="preserve"> </t>
    </r>
    <r>
      <rPr>
        <i/>
        <sz val="11"/>
        <color theme="1"/>
        <rFont val="Helvetica"/>
        <family val="2"/>
      </rPr>
      <t>negative.</t>
    </r>
  </si>
  <si>
    <r>
      <rPr>
        <i/>
        <vertAlign val="superscript"/>
        <sz val="10"/>
        <color theme="1"/>
        <rFont val="Arial"/>
        <family val="2"/>
      </rPr>
      <t>b</t>
    </r>
    <r>
      <rPr>
        <i/>
        <sz val="10"/>
        <color theme="1"/>
        <rFont val="Arial"/>
        <family val="2"/>
      </rPr>
      <t>Wittmann, H., Von Blanckenburg, F., Maurice, L., Guyot, J.-L., Filizola, N., and Kubik, P. W. (2011). Sediment production and delivery inthe Amazon River basin quantified by in situ–produced cosmogenic nuclides and recent river loads.Bulletin, 123(5-6):934–950.</t>
    </r>
  </si>
  <si>
    <t>Details on calculations are given in Supporting text.</t>
  </si>
  <si>
    <r>
      <rPr>
        <i/>
        <vertAlign val="superscript"/>
        <sz val="10"/>
        <color theme="1"/>
        <rFont val="Helvetica"/>
        <family val="2"/>
      </rPr>
      <t>b</t>
    </r>
    <r>
      <rPr>
        <i/>
        <sz val="10"/>
        <color theme="1"/>
        <rFont val="Helvetica"/>
        <family val="2"/>
      </rPr>
      <t>Wittmann, H., Von Blanckenburg, F., Maurice, L., Guyot, J.-L., Filizola, N., and Kubik, P. W. (2011). Sediment production and delivery inthe Amazon River basin quantified by in situ–produced cosmogenic nuclides and recent river loads.Bulletin, 123(5-6):934–950.</t>
    </r>
  </si>
  <si>
    <r>
      <rPr>
        <i/>
        <vertAlign val="superscript"/>
        <sz val="10"/>
        <color theme="1"/>
        <rFont val="Helvetica"/>
        <family val="2"/>
      </rPr>
      <t>c</t>
    </r>
    <r>
      <rPr>
        <i/>
        <sz val="10"/>
        <color theme="1"/>
        <rFont val="Helvetica"/>
        <family val="2"/>
      </rPr>
      <t>Dellinger, M., Bouchez, J., Gaillardet, J., Faure, L., and Moureau, J. (2017). Tracing weathering regimes using the lithium isotope composition of detrital sediments.Geology, 45(5):411–414.</t>
    </r>
  </si>
  <si>
    <r>
      <rPr>
        <i/>
        <vertAlign val="superscript"/>
        <sz val="10"/>
        <color theme="1"/>
        <rFont val="Helvetica"/>
        <family val="2"/>
      </rPr>
      <t>a</t>
    </r>
    <r>
      <rPr>
        <i/>
        <sz val="10"/>
        <color theme="1"/>
        <rFont val="Helvetica"/>
        <family val="2"/>
      </rPr>
      <t>Dellinger, M., Gaillardet, J., Bouchez, J., Calmels, D., Louvat, P., Dosseto, A., Gorge, C., Alanoca, L., and Maurice, L. (2015b). Riverine Li isotope fractionation in the Amazon River basin controlled by the weathering regimes. Geochimica et Cosmochimica Acta, 164:71–93.</t>
    </r>
  </si>
  <si>
    <r>
      <rPr>
        <i/>
        <vertAlign val="superscript"/>
        <sz val="10"/>
        <color theme="1"/>
        <rFont val="Helvetica"/>
        <family val="2"/>
      </rPr>
      <t>d</t>
    </r>
    <r>
      <rPr>
        <i/>
        <sz val="10"/>
        <color theme="1"/>
        <rFont val="Helvetica"/>
        <family val="2"/>
      </rPr>
      <t>Dellinger, M., Bouchez, J., Gaillardet, J., and Faure, L. (2015a). Testing the steady state assumption for the earth’s surface denudation using Li isotopes in the Amazon Basin. Procedia Earth and Planetary Science, 13:162–168.</t>
    </r>
  </si>
  <si>
    <t>2 S.E</t>
  </si>
  <si>
    <r>
      <t>NPP (t/km</t>
    </r>
    <r>
      <rPr>
        <vertAlign val="superscript"/>
        <sz val="11"/>
        <color theme="1"/>
        <rFont val="Helvetica"/>
        <family val="2"/>
      </rPr>
      <t>2</t>
    </r>
    <r>
      <rPr>
        <sz val="11"/>
        <color theme="1"/>
        <rFont val="Helvetica"/>
        <family val="2"/>
      </rPr>
      <t>/yr)</t>
    </r>
  </si>
  <si>
    <t>GPP stands Gross Primary Production,TER for Terrestrial Ecosystem Respiration, NPP for Net Primary Productivity, MAP for Mean Average Precipitation and MAT for Mean Annual Temperature. Data from:</t>
  </si>
  <si>
    <r>
      <rPr>
        <i/>
        <vertAlign val="superscript"/>
        <sz val="10"/>
        <color theme="1"/>
        <rFont val="Arial"/>
        <family val="2"/>
      </rPr>
      <t>a</t>
    </r>
    <r>
      <rPr>
        <i/>
        <sz val="10"/>
        <color theme="1"/>
        <rFont val="Arial"/>
        <family val="2"/>
      </rPr>
      <t>Bouchez, J., Gaillardet, J., France-Lanord, C., Maurice, L., and Dutra-Maia, P. (2011). Grain size control of river suspended sediment geochemistry: Clues from amazon river depth profiles.Geochemistry, Geophysics, Geosystems, 12(3).</t>
    </r>
  </si>
  <si>
    <r>
      <t>Silicate-derived cationic loads S</t>
    </r>
    <r>
      <rPr>
        <i/>
        <vertAlign val="subscript"/>
        <sz val="11"/>
        <color theme="1"/>
        <rFont val="Helvetica"/>
        <family val="2"/>
      </rPr>
      <t>sil</t>
    </r>
    <r>
      <rPr>
        <i/>
        <sz val="11"/>
        <color theme="1"/>
        <rFont val="Helvetica"/>
        <family val="2"/>
      </rPr>
      <t xml:space="preserve"> (expressed in µmol/L) are from Dellinger, M., Gaillardet, J., Bouchez, J., Calmels, D., Louvat, P., Dosseto, A., Gorge, C., Alanoca, L., and Maurice, L. (2015b). Riverine Li isotope fractionation in the Amazon River basin controlled by the weathering regimes. Geochimica et Cosmochimica Acta, 164:71–93.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</si>
</sst>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_ ;_ * \(#,##0.00\)\ _€_ ;_ * &quot;-&quot;??_)\ _€_ ;_ @_ "/>
    <numFmt numFmtId="164" formatCode="0.0"/>
    <numFmt numFmtId="165" formatCode="0E+00;\_x0000_"/>
    <numFmt numFmtId="166" formatCode="_ * #,##0_)\ _€_ ;_ * \(#,##0\)\ _€_ ;_ * &quot;-&quot;??_)\ _€_ ;_ @_ "/>
    <numFmt numFmtId="167" formatCode="0.000"/>
  </numFmts>
  <fonts count="57" x14ac:knownFonts="1">
    <font>
      <sz val="12"/>
      <color theme="1"/>
      <name val="Calibri"/>
      <family val="2"/>
      <scheme val="minor"/>
    </font>
    <font>
      <sz val="12"/>
      <color theme="1"/>
      <name val="Calibri"/>
      <family val="2"/>
      <scheme val="minor"/>
    </font>
    <font>
      <sz val="11"/>
      <color theme="1"/>
      <name val="Helvetica"/>
      <family val="2"/>
    </font>
    <font>
      <sz val="11"/>
      <color rgb="FF000000"/>
      <name val="Calibri"/>
      <family val="2"/>
      <scheme val="minor"/>
    </font>
    <font>
      <sz val="10"/>
      <color theme="1"/>
      <name val="Calibri (Corps)"/>
    </font>
    <font>
      <sz val="8"/>
      <color theme="1"/>
      <name val="TimesNewRomanPSMT"/>
    </font>
    <font>
      <sz val="11"/>
      <color theme="1"/>
      <name val="Calibri"/>
      <family val="2"/>
      <scheme val="minor"/>
    </font>
    <font>
      <sz val="12"/>
      <color indexed="8"/>
      <name val="Calibri (Corps)"/>
    </font>
    <font>
      <sz val="10"/>
      <name val="Calibri (Corps)"/>
    </font>
    <font>
      <sz val="12"/>
      <color theme="1"/>
      <name val="Calibri (Corps)"/>
    </font>
    <font>
      <sz val="12"/>
      <color rgb="FF000000"/>
      <name val="Calibri"/>
      <family val="2"/>
      <scheme val="minor"/>
    </font>
    <font>
      <sz val="11"/>
      <name val="Calibri"/>
      <family val="2"/>
      <scheme val="minor"/>
    </font>
    <font>
      <sz val="12"/>
      <name val="Calibri"/>
      <family val="2"/>
      <scheme val="minor"/>
    </font>
    <font>
      <sz val="10"/>
      <name val="Arial"/>
      <family val="2"/>
    </font>
    <font>
      <sz val="9"/>
      <name val="Geneva"/>
      <family val="2"/>
    </font>
    <font>
      <i/>
      <sz val="11"/>
      <color rgb="FF000000"/>
      <name val="Calibri"/>
      <family val="2"/>
      <scheme val="minor"/>
    </font>
    <font>
      <vertAlign val="superscript"/>
      <sz val="11"/>
      <color theme="1"/>
      <name val="Helvetica"/>
      <family val="2"/>
    </font>
    <font>
      <i/>
      <sz val="11"/>
      <color theme="1"/>
      <name val="Helvetica"/>
      <family val="2"/>
    </font>
    <font>
      <sz val="11"/>
      <name val="Helvetica"/>
      <family val="2"/>
    </font>
    <font>
      <sz val="11"/>
      <color rgb="FF000000"/>
      <name val="Helvetica"/>
      <family val="2"/>
    </font>
    <font>
      <sz val="11"/>
      <color indexed="8"/>
      <name val="Helvetica"/>
      <family val="2"/>
    </font>
    <font>
      <sz val="11"/>
      <color rgb="FFFF6600"/>
      <name val="Helvetica"/>
      <family val="2"/>
    </font>
    <font>
      <u/>
      <sz val="12"/>
      <color theme="10"/>
      <name val="Calibri"/>
      <family val="2"/>
      <scheme val="minor"/>
    </font>
    <font>
      <u/>
      <sz val="12"/>
      <color theme="11"/>
      <name val="Calibri"/>
      <family val="2"/>
      <scheme val="minor"/>
    </font>
    <font>
      <i/>
      <sz val="12"/>
      <color theme="1"/>
      <name val="Calibri"/>
      <family val="2"/>
      <scheme val="minor"/>
    </font>
    <font>
      <i/>
      <sz val="11"/>
      <color theme="1"/>
      <name val="Calibri"/>
      <family val="2"/>
      <scheme val="minor"/>
    </font>
    <font>
      <i/>
      <sz val="10"/>
      <color theme="1"/>
      <name val="Arial"/>
      <family val="2"/>
    </font>
    <font>
      <i/>
      <vertAlign val="superscript"/>
      <sz val="10"/>
      <color theme="1"/>
      <name val="Arial"/>
      <family val="2"/>
    </font>
    <font>
      <i/>
      <sz val="11"/>
      <color indexed="8"/>
      <name val="Helvetica"/>
      <family val="2"/>
    </font>
    <font>
      <vertAlign val="subscript"/>
      <sz val="11"/>
      <color theme="1"/>
      <name val="Helvetica"/>
      <family val="2"/>
    </font>
    <font>
      <i/>
      <sz val="11"/>
      <color rgb="FF000000"/>
      <name val="Helvetica"/>
      <family val="2"/>
    </font>
    <font>
      <i/>
      <vertAlign val="superscript"/>
      <sz val="11"/>
      <color rgb="FF000000"/>
      <name val="Helvetica"/>
      <family val="2"/>
    </font>
    <font>
      <i/>
      <vertAlign val="subscript"/>
      <sz val="11"/>
      <color rgb="FF000000"/>
      <name val="Helvetica"/>
      <family val="2"/>
    </font>
    <font>
      <sz val="9"/>
      <name val="Microsoft Sans Serif"/>
      <family val="2"/>
    </font>
    <font>
      <b/>
      <sz val="11"/>
      <name val="Helvetica"/>
      <family val="2"/>
    </font>
    <font>
      <vertAlign val="superscript"/>
      <sz val="11"/>
      <color rgb="FF000000"/>
      <name val="Helvetica"/>
      <family val="2"/>
    </font>
    <font>
      <i/>
      <sz val="11"/>
      <name val="Helvetica"/>
      <family val="2"/>
    </font>
    <font>
      <sz val="12"/>
      <color theme="1"/>
      <name val="Helvetica"/>
      <family val="2"/>
    </font>
    <font>
      <sz val="12"/>
      <color rgb="FF000000"/>
      <name val="Helvetica"/>
      <family val="2"/>
    </font>
    <font>
      <i/>
      <sz val="12"/>
      <color theme="1"/>
      <name val="Helvetica"/>
      <family val="2"/>
    </font>
    <font>
      <b/>
      <sz val="12"/>
      <color rgb="FF000000"/>
      <name val="Helvetica"/>
      <family val="2"/>
    </font>
    <font>
      <b/>
      <sz val="12"/>
      <color theme="1"/>
      <name val="Helvetica"/>
      <family val="2"/>
    </font>
    <font>
      <sz val="12"/>
      <color rgb="FFFF6600"/>
      <name val="Helvetica"/>
      <family val="2"/>
    </font>
    <font>
      <sz val="11"/>
      <color rgb="FFFF0000"/>
      <name val="Helvetica"/>
      <family val="2"/>
    </font>
    <font>
      <b/>
      <sz val="12"/>
      <color theme="1"/>
      <name val="Calibri"/>
      <family val="2"/>
      <scheme val="minor"/>
    </font>
    <font>
      <sz val="12"/>
      <color rgb="FF000000"/>
      <name val="Calibri (Corps)"/>
    </font>
    <font>
      <i/>
      <sz val="10"/>
      <color theme="1"/>
      <name val="Helvetica"/>
      <family val="2"/>
    </font>
    <font>
      <i/>
      <vertAlign val="superscript"/>
      <sz val="10"/>
      <color theme="1"/>
      <name val="Helvetica"/>
      <family val="2"/>
    </font>
    <font>
      <vertAlign val="subscript"/>
      <sz val="12"/>
      <color rgb="FF000000"/>
      <name val="Helvetica"/>
      <family val="2"/>
    </font>
    <font>
      <i/>
      <vertAlign val="subscript"/>
      <sz val="11"/>
      <color theme="1"/>
      <name val="Calibri (Corps)"/>
    </font>
    <font>
      <vertAlign val="superscript"/>
      <sz val="11"/>
      <color theme="1"/>
      <name val="Calibri (Corps)"/>
    </font>
    <font>
      <vertAlign val="subscript"/>
      <sz val="11"/>
      <color theme="1"/>
      <name val="Calibri (Corps)"/>
    </font>
    <font>
      <vertAlign val="subscript"/>
      <sz val="11"/>
      <color theme="1"/>
      <name val="Calibri"/>
      <family val="2"/>
      <scheme val="minor"/>
    </font>
    <font>
      <i/>
      <vertAlign val="subscript"/>
      <sz val="11"/>
      <color theme="1"/>
      <name val="Helvetica"/>
      <family val="2"/>
    </font>
    <font>
      <b/>
      <sz val="10"/>
      <color theme="1"/>
      <name val="Helvetica"/>
      <family val="2"/>
    </font>
    <font>
      <i/>
      <vertAlign val="superscript"/>
      <sz val="11"/>
      <color theme="1"/>
      <name val="Helvetica"/>
      <family val="2"/>
    </font>
    <font>
      <sz val="10"/>
      <color theme="1"/>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medium">
        <color auto="1"/>
      </bottom>
      <diagonal/>
    </border>
  </borders>
  <cellStyleXfs count="56">
    <xf numFmtId="0" fontId="0" fillId="0" borderId="0"/>
    <xf numFmtId="43" fontId="1" fillId="0" borderId="0" applyFont="0" applyFill="0" applyBorder="0" applyAlignment="0" applyProtection="0"/>
    <xf numFmtId="0" fontId="13" fillId="0" borderId="0"/>
    <xf numFmtId="0" fontId="14" fillId="0" borderId="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cellStyleXfs>
  <cellXfs count="204">
    <xf numFmtId="0" fontId="0" fillId="0" borderId="0" xfId="0"/>
    <xf numFmtId="0" fontId="2" fillId="2" borderId="0" xfId="0" applyFont="1" applyFill="1"/>
    <xf numFmtId="0" fontId="4" fillId="0" borderId="0" xfId="0" applyFont="1" applyFill="1" applyBorder="1"/>
    <xf numFmtId="0" fontId="0" fillId="0" borderId="0" xfId="0" applyFont="1" applyFill="1" applyBorder="1"/>
    <xf numFmtId="2" fontId="0" fillId="0" borderId="0" xfId="0" applyNumberFormat="1" applyFont="1" applyFill="1" applyBorder="1"/>
    <xf numFmtId="2" fontId="3" fillId="0" borderId="0" xfId="0" applyNumberFormat="1" applyFont="1" applyFill="1" applyBorder="1"/>
    <xf numFmtId="1" fontId="0" fillId="0" borderId="0" xfId="0" applyNumberFormat="1" applyFont="1" applyFill="1" applyBorder="1"/>
    <xf numFmtId="2" fontId="6" fillId="0" borderId="0" xfId="0" applyNumberFormat="1" applyFont="1" applyFill="1" applyBorder="1"/>
    <xf numFmtId="1" fontId="7" fillId="0" borderId="0" xfId="0" applyNumberFormat="1" applyFont="1" applyFill="1" applyBorder="1" applyAlignment="1">
      <alignment vertical="top"/>
    </xf>
    <xf numFmtId="0" fontId="8" fillId="0" borderId="0" xfId="0" applyFont="1" applyFill="1" applyBorder="1"/>
    <xf numFmtId="1" fontId="9" fillId="0" borderId="0" xfId="0" applyNumberFormat="1" applyFont="1" applyFill="1" applyBorder="1"/>
    <xf numFmtId="2" fontId="10" fillId="0" borderId="0" xfId="0" applyNumberFormat="1" applyFont="1" applyFill="1" applyBorder="1"/>
    <xf numFmtId="2" fontId="11" fillId="0" borderId="0" xfId="0" applyNumberFormat="1" applyFont="1" applyFill="1" applyBorder="1"/>
    <xf numFmtId="1" fontId="12" fillId="0" borderId="0" xfId="0" applyNumberFormat="1" applyFont="1" applyFill="1" applyBorder="1"/>
    <xf numFmtId="0" fontId="0" fillId="0" borderId="0" xfId="0" applyFill="1"/>
    <xf numFmtId="0" fontId="5" fillId="0" borderId="0" xfId="0" applyFont="1" applyFill="1" applyBorder="1"/>
    <xf numFmtId="0" fontId="0" fillId="2" borderId="0" xfId="0" applyFill="1"/>
    <xf numFmtId="0" fontId="6" fillId="2" borderId="0" xfId="0" applyFont="1" applyFill="1"/>
    <xf numFmtId="0" fontId="2" fillId="2" borderId="0" xfId="0" applyFont="1" applyFill="1" applyBorder="1" applyAlignment="1">
      <alignment horizontal="center" vertical="center"/>
    </xf>
    <xf numFmtId="0" fontId="2" fillId="2" borderId="1" xfId="0" applyFont="1" applyFill="1" applyBorder="1" applyAlignment="1">
      <alignment horizontal="center" vertical="center"/>
    </xf>
    <xf numFmtId="0" fontId="6" fillId="2" borderId="1" xfId="0" applyFont="1" applyFill="1" applyBorder="1"/>
    <xf numFmtId="0" fontId="17" fillId="2" borderId="0" xfId="0" applyFont="1" applyFill="1" applyBorder="1" applyAlignment="1">
      <alignment horizontal="center" vertical="center"/>
    </xf>
    <xf numFmtId="2" fontId="2" fillId="2" borderId="0" xfId="0" applyNumberFormat="1" applyFont="1" applyFill="1" applyBorder="1" applyAlignment="1">
      <alignment horizontal="center" vertical="center"/>
    </xf>
    <xf numFmtId="2" fontId="18" fillId="2" borderId="0" xfId="1" applyNumberFormat="1" applyFont="1" applyFill="1" applyBorder="1" applyAlignment="1">
      <alignment horizontal="center" vertical="center"/>
    </xf>
    <xf numFmtId="2" fontId="18" fillId="2" borderId="0" xfId="0" applyNumberFormat="1" applyFont="1" applyFill="1" applyBorder="1" applyAlignment="1">
      <alignment horizontal="center" vertical="center"/>
    </xf>
    <xf numFmtId="0" fontId="3" fillId="2" borderId="0" xfId="0" applyFont="1" applyFill="1"/>
    <xf numFmtId="2" fontId="17" fillId="2" borderId="0" xfId="0" applyNumberFormat="1" applyFont="1" applyFill="1" applyBorder="1" applyAlignment="1">
      <alignment horizontal="center" vertical="center"/>
    </xf>
    <xf numFmtId="1" fontId="17" fillId="2" borderId="0"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0" fontId="6" fillId="0" borderId="0" xfId="0" applyFont="1"/>
    <xf numFmtId="2" fontId="2" fillId="2" borderId="0" xfId="0" applyNumberFormat="1" applyFont="1" applyFill="1" applyBorder="1" applyAlignment="1">
      <alignment horizontal="left" vertical="center"/>
    </xf>
    <xf numFmtId="0" fontId="2" fillId="2" borderId="0" xfId="0" applyFont="1" applyFill="1" applyBorder="1" applyAlignment="1">
      <alignment horizontal="left" vertical="center"/>
    </xf>
    <xf numFmtId="14" fontId="19" fillId="2" borderId="0" xfId="0" applyNumberFormat="1" applyFont="1" applyFill="1" applyBorder="1" applyAlignment="1">
      <alignment horizontal="left" vertical="center"/>
    </xf>
    <xf numFmtId="14" fontId="20" fillId="2" borderId="0" xfId="0" applyNumberFormat="1" applyFont="1" applyFill="1" applyBorder="1" applyAlignment="1">
      <alignment horizontal="left" vertical="center"/>
    </xf>
    <xf numFmtId="2" fontId="19" fillId="2" borderId="0" xfId="0" applyNumberFormat="1" applyFont="1" applyFill="1" applyBorder="1"/>
    <xf numFmtId="1" fontId="2" fillId="2" borderId="0" xfId="0" applyNumberFormat="1" applyFont="1" applyFill="1" applyBorder="1"/>
    <xf numFmtId="0" fontId="19" fillId="2" borderId="0" xfId="0" applyFont="1" applyFill="1"/>
    <xf numFmtId="2" fontId="2" fillId="2" borderId="0" xfId="0" applyNumberFormat="1" applyFont="1" applyFill="1" applyBorder="1" applyAlignment="1">
      <alignment horizontal="right"/>
    </xf>
    <xf numFmtId="2" fontId="2" fillId="2" borderId="0" xfId="0" applyNumberFormat="1" applyFont="1" applyFill="1" applyBorder="1"/>
    <xf numFmtId="1" fontId="20" fillId="2" borderId="0" xfId="0" applyNumberFormat="1" applyFont="1" applyFill="1" applyBorder="1" applyAlignment="1">
      <alignment horizontal="center" vertical="center"/>
    </xf>
    <xf numFmtId="1" fontId="18" fillId="2" borderId="0" xfId="0" applyNumberFormat="1" applyFont="1" applyFill="1" applyBorder="1"/>
    <xf numFmtId="2" fontId="18" fillId="2" borderId="0" xfId="0" applyNumberFormat="1" applyFont="1" applyFill="1" applyBorder="1"/>
    <xf numFmtId="1" fontId="18" fillId="2" borderId="0" xfId="0" applyNumberFormat="1" applyFont="1" applyFill="1" applyBorder="1" applyAlignment="1">
      <alignment horizontal="center" vertical="center"/>
    </xf>
    <xf numFmtId="0" fontId="2" fillId="0" borderId="0" xfId="0" applyFont="1"/>
    <xf numFmtId="0" fontId="2" fillId="2" borderId="0" xfId="0" applyFont="1" applyFill="1" applyBorder="1"/>
    <xf numFmtId="0" fontId="2" fillId="2" borderId="1" xfId="0" applyFont="1" applyFill="1" applyBorder="1"/>
    <xf numFmtId="0" fontId="18" fillId="2" borderId="0" xfId="0" applyFont="1" applyFill="1" applyBorder="1" applyAlignment="1">
      <alignment horizontal="center"/>
    </xf>
    <xf numFmtId="1" fontId="2" fillId="2" borderId="0" xfId="0" applyNumberFormat="1" applyFont="1" applyFill="1" applyBorder="1" applyAlignment="1">
      <alignment horizontal="center"/>
    </xf>
    <xf numFmtId="1" fontId="2" fillId="2" borderId="0" xfId="0" applyNumberFormat="1" applyFont="1" applyFill="1" applyAlignment="1">
      <alignment horizontal="center"/>
    </xf>
    <xf numFmtId="1" fontId="18" fillId="2" borderId="0" xfId="0" applyNumberFormat="1" applyFont="1" applyFill="1" applyBorder="1" applyAlignment="1">
      <alignment horizontal="center"/>
    </xf>
    <xf numFmtId="0" fontId="2" fillId="2" borderId="0" xfId="0" applyFont="1" applyFill="1" applyBorder="1" applyAlignment="1">
      <alignment horizontal="center"/>
    </xf>
    <xf numFmtId="0" fontId="2" fillId="2" borderId="0" xfId="0" applyFont="1" applyFill="1" applyAlignment="1">
      <alignment horizontal="center"/>
    </xf>
    <xf numFmtId="0" fontId="17" fillId="2" borderId="0" xfId="0" applyFont="1" applyFill="1" applyBorder="1"/>
    <xf numFmtId="16" fontId="2" fillId="2" borderId="0" xfId="0" applyNumberFormat="1" applyFont="1" applyFill="1" applyBorder="1"/>
    <xf numFmtId="1" fontId="18" fillId="2" borderId="0" xfId="3" applyNumberFormat="1" applyFont="1" applyFill="1" applyBorder="1" applyAlignment="1">
      <alignment horizontal="center"/>
    </xf>
    <xf numFmtId="0" fontId="2" fillId="2" borderId="0" xfId="0" applyNumberFormat="1" applyFont="1" applyFill="1" applyBorder="1"/>
    <xf numFmtId="0" fontId="18" fillId="2" borderId="0" xfId="0" applyFont="1" applyFill="1" applyBorder="1" applyAlignment="1">
      <alignment horizontal="left"/>
    </xf>
    <xf numFmtId="0" fontId="3" fillId="2" borderId="0" xfId="0" applyFont="1" applyFill="1" applyBorder="1"/>
    <xf numFmtId="0" fontId="6" fillId="0" borderId="0" xfId="0" applyFont="1" applyBorder="1"/>
    <xf numFmtId="0" fontId="15" fillId="2" borderId="0" xfId="0" applyFont="1" applyFill="1"/>
    <xf numFmtId="0" fontId="2" fillId="0" borderId="0" xfId="0" applyFont="1" applyFill="1" applyBorder="1"/>
    <xf numFmtId="0" fontId="3" fillId="0" borderId="0" xfId="0" applyFont="1" applyFill="1" applyBorder="1"/>
    <xf numFmtId="0" fontId="21" fillId="0" borderId="0" xfId="0" applyFont="1" applyFill="1" applyBorder="1"/>
    <xf numFmtId="0" fontId="2" fillId="0" borderId="0" xfId="0" applyFont="1" applyFill="1"/>
    <xf numFmtId="0" fontId="25" fillId="0" borderId="0" xfId="0" applyFont="1"/>
    <xf numFmtId="0" fontId="17" fillId="2" borderId="0" xfId="0" applyFont="1" applyFill="1"/>
    <xf numFmtId="0" fontId="26" fillId="0" borderId="0" xfId="0" applyFont="1"/>
    <xf numFmtId="14" fontId="28" fillId="2" borderId="0" xfId="0" applyNumberFormat="1" applyFont="1" applyFill="1" applyBorder="1" applyAlignment="1">
      <alignment horizontal="left" vertical="center"/>
    </xf>
    <xf numFmtId="0" fontId="18" fillId="0" borderId="0" xfId="0" applyFont="1" applyFill="1" applyBorder="1" applyAlignment="1">
      <alignment horizontal="left" vertical="center"/>
    </xf>
    <xf numFmtId="0" fontId="11" fillId="0" borderId="0" xfId="0" applyFont="1" applyFill="1"/>
    <xf numFmtId="2" fontId="18" fillId="0" borderId="0" xfId="0" applyNumberFormat="1" applyFont="1" applyFill="1" applyBorder="1" applyAlignment="1">
      <alignment horizontal="left" vertical="center"/>
    </xf>
    <xf numFmtId="0" fontId="6" fillId="0" borderId="0" xfId="0" applyFont="1" applyFill="1" applyBorder="1"/>
    <xf numFmtId="0" fontId="24" fillId="2" borderId="0" xfId="0" applyFont="1" applyFill="1"/>
    <xf numFmtId="0" fontId="26" fillId="2" borderId="0" xfId="0" applyFont="1" applyFill="1"/>
    <xf numFmtId="0" fontId="25" fillId="2" borderId="0" xfId="0" applyFont="1" applyFill="1"/>
    <xf numFmtId="0" fontId="9" fillId="0" borderId="0" xfId="0" applyFont="1"/>
    <xf numFmtId="165" fontId="9" fillId="0" borderId="0" xfId="0" applyNumberFormat="1" applyFont="1"/>
    <xf numFmtId="0" fontId="0" fillId="0" borderId="0" xfId="0" applyFill="1" applyBorder="1"/>
    <xf numFmtId="0" fontId="33" fillId="0" borderId="0" xfId="0" applyFont="1" applyFill="1" applyBorder="1" applyAlignment="1">
      <alignment horizontal="left" vertical="top"/>
    </xf>
    <xf numFmtId="2" fontId="33" fillId="0" borderId="0" xfId="0" applyNumberFormat="1" applyFont="1" applyFill="1" applyBorder="1" applyAlignment="1">
      <alignment horizontal="right" vertical="top"/>
    </xf>
    <xf numFmtId="0" fontId="33" fillId="0" borderId="0" xfId="0" applyFont="1" applyFill="1" applyBorder="1" applyAlignment="1">
      <alignment horizontal="right" vertical="top"/>
    </xf>
    <xf numFmtId="164" fontId="33" fillId="0" borderId="0" xfId="0" applyNumberFormat="1" applyFont="1" applyFill="1" applyBorder="1" applyAlignment="1">
      <alignment horizontal="right" vertical="top"/>
    </xf>
    <xf numFmtId="1" fontId="33" fillId="0" borderId="0" xfId="0" applyNumberFormat="1" applyFont="1" applyFill="1" applyBorder="1" applyAlignment="1">
      <alignment horizontal="right" vertical="top"/>
    </xf>
    <xf numFmtId="1" fontId="0" fillId="0" borderId="0" xfId="0" applyNumberFormat="1" applyFill="1" applyBorder="1"/>
    <xf numFmtId="0" fontId="0" fillId="2" borderId="1" xfId="0" applyFill="1" applyBorder="1"/>
    <xf numFmtId="0" fontId="0" fillId="2" borderId="0" xfId="0" applyFill="1" applyBorder="1"/>
    <xf numFmtId="0" fontId="30" fillId="2" borderId="0" xfId="0" applyFont="1" applyFill="1"/>
    <xf numFmtId="2" fontId="2" fillId="2" borderId="0" xfId="0" applyNumberFormat="1" applyFont="1" applyFill="1" applyAlignment="1">
      <alignment horizontal="center"/>
    </xf>
    <xf numFmtId="1" fontId="20" fillId="2" borderId="0" xfId="0" applyNumberFormat="1" applyFont="1" applyFill="1" applyBorder="1" applyAlignment="1">
      <alignment horizontal="center" vertical="top"/>
    </xf>
    <xf numFmtId="1" fontId="18" fillId="0" borderId="0" xfId="0" applyNumberFormat="1" applyFont="1" applyFill="1" applyBorder="1"/>
    <xf numFmtId="0" fontId="18" fillId="0" borderId="0" xfId="0" applyFont="1" applyFill="1"/>
    <xf numFmtId="1" fontId="34" fillId="0" borderId="0" xfId="0" applyNumberFormat="1" applyFont="1" applyFill="1" applyBorder="1"/>
    <xf numFmtId="1" fontId="18" fillId="2" borderId="0" xfId="2" applyNumberFormat="1" applyFont="1" applyFill="1" applyAlignment="1">
      <alignment horizontal="center"/>
    </xf>
    <xf numFmtId="0" fontId="36" fillId="0" borderId="0" xfId="0" applyFont="1" applyFill="1"/>
    <xf numFmtId="0" fontId="37" fillId="2" borderId="0" xfId="0" applyFont="1" applyFill="1"/>
    <xf numFmtId="0" fontId="37" fillId="2" borderId="1" xfId="0" applyFont="1" applyFill="1" applyBorder="1"/>
    <xf numFmtId="0" fontId="39" fillId="0" borderId="0" xfId="0" applyFont="1"/>
    <xf numFmtId="0" fontId="37" fillId="2" borderId="0" xfId="0" applyFont="1" applyFill="1" applyBorder="1"/>
    <xf numFmtId="0" fontId="41" fillId="2" borderId="0" xfId="0" applyFont="1" applyFill="1"/>
    <xf numFmtId="0" fontId="39" fillId="2" borderId="0" xfId="0" applyFont="1" applyFill="1"/>
    <xf numFmtId="0" fontId="42" fillId="2" borderId="0" xfId="0" applyFont="1" applyFill="1"/>
    <xf numFmtId="0" fontId="37" fillId="0" borderId="0" xfId="0" applyFont="1"/>
    <xf numFmtId="0" fontId="37" fillId="0" borderId="0" xfId="0" applyFont="1" applyFill="1" applyBorder="1"/>
    <xf numFmtId="2" fontId="0" fillId="0" borderId="0" xfId="0" applyNumberFormat="1" applyFill="1"/>
    <xf numFmtId="166" fontId="0" fillId="0" borderId="0" xfId="1" applyNumberFormat="1" applyFont="1" applyFill="1"/>
    <xf numFmtId="0" fontId="13" fillId="0" borderId="0" xfId="0" applyFont="1" applyFill="1" applyAlignment="1"/>
    <xf numFmtId="1" fontId="13" fillId="0" borderId="0" xfId="0" applyNumberFormat="1" applyFont="1" applyFill="1" applyAlignment="1"/>
    <xf numFmtId="2" fontId="0" fillId="0" borderId="0" xfId="0" applyNumberFormat="1" applyFont="1" applyFill="1"/>
    <xf numFmtId="0" fontId="0" fillId="0" borderId="0" xfId="0" applyFont="1" applyFill="1"/>
    <xf numFmtId="1" fontId="12" fillId="0" borderId="0" xfId="0" applyNumberFormat="1" applyFont="1" applyFill="1"/>
    <xf numFmtId="1" fontId="44" fillId="0" borderId="0" xfId="0" applyNumberFormat="1" applyFont="1" applyFill="1" applyBorder="1"/>
    <xf numFmtId="2" fontId="0" fillId="0" borderId="0" xfId="0" applyNumberFormat="1" applyFill="1" applyBorder="1"/>
    <xf numFmtId="0" fontId="12" fillId="0" borderId="0" xfId="0" applyFont="1" applyFill="1"/>
    <xf numFmtId="0" fontId="44" fillId="0" borderId="0" xfId="0" applyFont="1" applyFill="1" applyBorder="1"/>
    <xf numFmtId="14" fontId="7" fillId="0" borderId="0" xfId="0" applyNumberFormat="1" applyFont="1" applyFill="1" applyBorder="1" applyAlignment="1">
      <alignment horizontal="center"/>
    </xf>
    <xf numFmtId="14" fontId="45" fillId="0" borderId="0" xfId="0" applyNumberFormat="1" applyFont="1" applyFill="1" applyBorder="1" applyAlignment="1">
      <alignment vertical="top"/>
    </xf>
    <xf numFmtId="0" fontId="0" fillId="0" borderId="0" xfId="0" applyBorder="1"/>
    <xf numFmtId="0" fontId="19" fillId="2" borderId="0" xfId="0" applyFont="1" applyFill="1" applyAlignment="1">
      <alignment horizontal="center"/>
    </xf>
    <xf numFmtId="0" fontId="17" fillId="2" borderId="0" xfId="0" applyFont="1" applyFill="1" applyAlignment="1">
      <alignment horizontal="center"/>
    </xf>
    <xf numFmtId="0" fontId="19" fillId="2" borderId="0" xfId="0" applyFont="1" applyFill="1" applyBorder="1" applyAlignment="1">
      <alignment horizontal="center"/>
    </xf>
    <xf numFmtId="0" fontId="2" fillId="2" borderId="1" xfId="0" applyFont="1" applyFill="1" applyBorder="1" applyAlignment="1">
      <alignment horizontal="center"/>
    </xf>
    <xf numFmtId="0" fontId="2" fillId="0" borderId="0" xfId="0" applyFont="1" applyAlignment="1">
      <alignment horizontal="center"/>
    </xf>
    <xf numFmtId="0" fontId="30" fillId="2" borderId="0" xfId="0" applyFont="1" applyFill="1" applyBorder="1" applyAlignment="1">
      <alignment horizontal="center"/>
    </xf>
    <xf numFmtId="2" fontId="19" fillId="2" borderId="0" xfId="0" applyNumberFormat="1" applyFont="1" applyFill="1" applyAlignment="1">
      <alignment horizontal="center"/>
    </xf>
    <xf numFmtId="2" fontId="18" fillId="2" borderId="0" xfId="0" applyNumberFormat="1" applyFont="1" applyFill="1" applyAlignment="1">
      <alignment horizontal="center"/>
    </xf>
    <xf numFmtId="0" fontId="19" fillId="0" borderId="0" xfId="0" applyFont="1" applyFill="1" applyBorder="1"/>
    <xf numFmtId="1" fontId="43" fillId="0" borderId="0" xfId="0" applyNumberFormat="1" applyFont="1" applyFill="1" applyAlignment="1">
      <alignment horizontal="right"/>
    </xf>
    <xf numFmtId="0" fontId="9" fillId="0" borderId="0" xfId="0" applyFont="1" applyBorder="1"/>
    <xf numFmtId="2" fontId="2" fillId="0" borderId="0" xfId="0" applyNumberFormat="1" applyFont="1" applyFill="1" applyBorder="1" applyAlignment="1">
      <alignment horizontal="left" vertical="center"/>
    </xf>
    <xf numFmtId="0" fontId="2" fillId="0" borderId="0" xfId="0" applyFont="1" applyFill="1" applyBorder="1" applyAlignment="1">
      <alignment horizontal="left" vertical="center"/>
    </xf>
    <xf numFmtId="14" fontId="19" fillId="0" borderId="0" xfId="0" applyNumberFormat="1" applyFont="1" applyFill="1" applyBorder="1" applyAlignment="1">
      <alignment horizontal="left" vertical="center"/>
    </xf>
    <xf numFmtId="14" fontId="20" fillId="0" borderId="0" xfId="0" applyNumberFormat="1" applyFont="1" applyFill="1" applyBorder="1" applyAlignment="1">
      <alignment horizontal="left" vertical="center"/>
    </xf>
    <xf numFmtId="0" fontId="37" fillId="2" borderId="0" xfId="0" applyFont="1" applyFill="1" applyAlignment="1">
      <alignment horizontal="center"/>
    </xf>
    <xf numFmtId="1" fontId="2" fillId="2" borderId="0" xfId="0" applyNumberFormat="1" applyFont="1" applyFill="1" applyAlignment="1">
      <alignment horizontal="center" vertical="center"/>
    </xf>
    <xf numFmtId="0" fontId="37" fillId="2" borderId="0" xfId="0" applyFont="1" applyFill="1" applyAlignment="1">
      <alignment horizontal="left"/>
    </xf>
    <xf numFmtId="0" fontId="37" fillId="2" borderId="1" xfId="0" applyFont="1" applyFill="1" applyBorder="1" applyAlignment="1">
      <alignment horizontal="center"/>
    </xf>
    <xf numFmtId="164" fontId="18" fillId="2" borderId="0" xfId="0" applyNumberFormat="1" applyFont="1" applyFill="1" applyBorder="1" applyAlignment="1">
      <alignment horizontal="center"/>
    </xf>
    <xf numFmtId="0" fontId="46" fillId="2" borderId="0" xfId="0" applyFont="1" applyFill="1"/>
    <xf numFmtId="0" fontId="41" fillId="2" borderId="0" xfId="0" applyFont="1" applyFill="1" applyBorder="1" applyAlignment="1">
      <alignment horizontal="center"/>
    </xf>
    <xf numFmtId="0" fontId="38" fillId="2" borderId="1" xfId="0" applyFont="1" applyFill="1" applyBorder="1" applyAlignment="1">
      <alignment horizontal="center"/>
    </xf>
    <xf numFmtId="0" fontId="40" fillId="2" borderId="0" xfId="0" applyFont="1" applyFill="1" applyBorder="1" applyAlignment="1">
      <alignment horizontal="center"/>
    </xf>
    <xf numFmtId="1" fontId="37" fillId="2" borderId="1" xfId="0" applyNumberFormat="1" applyFont="1" applyFill="1" applyBorder="1" applyAlignment="1">
      <alignment horizontal="center"/>
    </xf>
    <xf numFmtId="0" fontId="2" fillId="2" borderId="0" xfId="0" applyFont="1" applyFill="1" applyAlignment="1">
      <alignment horizontal="center"/>
    </xf>
    <xf numFmtId="0" fontId="2" fillId="2" borderId="0" xfId="0" applyFont="1" applyFill="1" applyBorder="1" applyAlignment="1">
      <alignment horizontal="center" vertical="center"/>
    </xf>
    <xf numFmtId="0" fontId="37" fillId="2" borderId="0" xfId="0" applyFont="1" applyFill="1" applyAlignment="1">
      <alignment horizontal="center"/>
    </xf>
    <xf numFmtId="0" fontId="25" fillId="2" borderId="0" xfId="0" applyFont="1" applyFill="1" applyBorder="1" applyAlignment="1">
      <alignment horizontal="center"/>
    </xf>
    <xf numFmtId="0" fontId="6" fillId="2" borderId="0" xfId="0" applyFont="1" applyFill="1" applyBorder="1" applyAlignment="1">
      <alignment horizontal="center"/>
    </xf>
    <xf numFmtId="0" fontId="6" fillId="0" borderId="0" xfId="0" applyFont="1" applyFill="1" applyBorder="1" applyAlignment="1">
      <alignment horizontal="center"/>
    </xf>
    <xf numFmtId="0" fontId="6" fillId="2" borderId="0" xfId="0" applyFont="1" applyFill="1" applyBorder="1"/>
    <xf numFmtId="0" fontId="2" fillId="0" borderId="0" xfId="0" applyFont="1" applyFill="1" applyBorder="1" applyAlignment="1">
      <alignment horizontal="center" vertical="center"/>
    </xf>
    <xf numFmtId="0" fontId="6" fillId="2" borderId="1" xfId="0" applyFont="1" applyFill="1" applyBorder="1" applyAlignment="1">
      <alignment horizontal="center"/>
    </xf>
    <xf numFmtId="1" fontId="6" fillId="2" borderId="0" xfId="0" applyNumberFormat="1" applyFont="1" applyFill="1"/>
    <xf numFmtId="1" fontId="37" fillId="2" borderId="0" xfId="0" applyNumberFormat="1" applyFont="1" applyFill="1" applyAlignment="1">
      <alignment horizontal="center"/>
    </xf>
    <xf numFmtId="1" fontId="54" fillId="2" borderId="0" xfId="0" applyNumberFormat="1" applyFont="1" applyFill="1" applyBorder="1" applyAlignment="1">
      <alignment horizontal="center" wrapText="1"/>
    </xf>
    <xf numFmtId="0" fontId="6" fillId="0" borderId="0" xfId="0" applyFont="1" applyFill="1"/>
    <xf numFmtId="1" fontId="2" fillId="0" borderId="0" xfId="0" applyNumberFormat="1" applyFont="1"/>
    <xf numFmtId="2" fontId="2" fillId="0" borderId="0" xfId="0" applyNumberFormat="1" applyFont="1"/>
    <xf numFmtId="1" fontId="2" fillId="2" borderId="0" xfId="0" applyNumberFormat="1" applyFont="1" applyFill="1"/>
    <xf numFmtId="2" fontId="2" fillId="2" borderId="0" xfId="0" applyNumberFormat="1" applyFont="1" applyFill="1"/>
    <xf numFmtId="0" fontId="37" fillId="2" borderId="0" xfId="0" applyFont="1" applyFill="1" applyBorder="1" applyAlignment="1">
      <alignment horizontal="center"/>
    </xf>
    <xf numFmtId="1" fontId="37" fillId="2" borderId="0" xfId="0" applyNumberFormat="1" applyFont="1" applyFill="1" applyBorder="1" applyAlignment="1">
      <alignment horizontal="center"/>
    </xf>
    <xf numFmtId="0" fontId="6" fillId="2" borderId="0" xfId="0" applyFont="1" applyFill="1" applyAlignment="1">
      <alignment horizontal="center"/>
    </xf>
    <xf numFmtId="0" fontId="0" fillId="0" borderId="0" xfId="0" applyFont="1"/>
    <xf numFmtId="0" fontId="16" fillId="2" borderId="0" xfId="0" applyFont="1" applyFill="1" applyBorder="1" applyAlignment="1">
      <alignment horizontal="center" vertical="center"/>
    </xf>
    <xf numFmtId="167" fontId="2" fillId="2" borderId="0" xfId="0" applyNumberFormat="1" applyFont="1" applyFill="1" applyBorder="1" applyAlignment="1">
      <alignment horizontal="center"/>
    </xf>
    <xf numFmtId="167" fontId="2" fillId="2" borderId="0" xfId="0" applyNumberFormat="1" applyFont="1" applyFill="1" applyBorder="1" applyAlignment="1">
      <alignment horizontal="center" vertical="center"/>
    </xf>
    <xf numFmtId="167" fontId="2" fillId="0" borderId="0" xfId="0" applyNumberFormat="1" applyFont="1" applyFill="1" applyBorder="1" applyAlignment="1">
      <alignment horizontal="center"/>
    </xf>
    <xf numFmtId="167" fontId="2" fillId="2" borderId="0" xfId="0" applyNumberFormat="1" applyFont="1" applyFill="1" applyAlignment="1">
      <alignment horizontal="center"/>
    </xf>
    <xf numFmtId="1" fontId="2" fillId="0" borderId="0" xfId="0" applyNumberFormat="1" applyFont="1" applyAlignment="1">
      <alignment horizontal="center"/>
    </xf>
    <xf numFmtId="0" fontId="25" fillId="2" borderId="0" xfId="0" applyFont="1" applyFill="1" applyAlignment="1">
      <alignment horizontal="center"/>
    </xf>
    <xf numFmtId="0" fontId="0" fillId="2" borderId="0" xfId="0" applyFont="1" applyFill="1"/>
    <xf numFmtId="1" fontId="56" fillId="2" borderId="0" xfId="0" applyNumberFormat="1" applyFont="1" applyFill="1" applyAlignment="1">
      <alignment horizontal="center"/>
    </xf>
    <xf numFmtId="0" fontId="0" fillId="2" borderId="0" xfId="0" applyFont="1" applyFill="1" applyAlignment="1">
      <alignment horizontal="center"/>
    </xf>
    <xf numFmtId="1" fontId="56" fillId="0" borderId="0" xfId="0" applyNumberFormat="1" applyFont="1" applyFill="1" applyAlignment="1"/>
    <xf numFmtId="1" fontId="0" fillId="0" borderId="0" xfId="0" applyNumberFormat="1" applyFont="1" applyFill="1"/>
    <xf numFmtId="0" fontId="2" fillId="2" borderId="0" xfId="0" applyFont="1" applyFill="1" applyAlignment="1">
      <alignment horizontal="center"/>
    </xf>
    <xf numFmtId="2" fontId="37" fillId="2" borderId="0" xfId="0" applyNumberFormat="1" applyFont="1" applyFill="1" applyBorder="1" applyAlignment="1">
      <alignment horizontal="center"/>
    </xf>
    <xf numFmtId="1" fontId="37" fillId="2" borderId="0" xfId="0" quotePrefix="1" applyNumberFormat="1" applyFont="1" applyFill="1" applyAlignment="1">
      <alignment horizontal="center"/>
    </xf>
    <xf numFmtId="0" fontId="2" fillId="2" borderId="0" xfId="0" applyFont="1" applyFill="1" applyAlignment="1">
      <alignment horizontal="center"/>
    </xf>
    <xf numFmtId="0" fontId="2" fillId="2" borderId="0" xfId="0" applyFont="1" applyFill="1" applyBorder="1" applyAlignment="1">
      <alignment horizontal="center" vertical="center"/>
    </xf>
    <xf numFmtId="0" fontId="0" fillId="0" borderId="0" xfId="0" applyFont="1" applyAlignment="1">
      <alignment horizontal="center"/>
    </xf>
    <xf numFmtId="0" fontId="17" fillId="2" borderId="0" xfId="0" applyFont="1" applyFill="1" applyBorder="1" applyAlignment="1">
      <alignment horizontal="center"/>
    </xf>
    <xf numFmtId="0" fontId="0" fillId="0" borderId="0" xfId="0" applyAlignment="1">
      <alignment horizontal="center"/>
    </xf>
    <xf numFmtId="0" fontId="46" fillId="0" borderId="0" xfId="0" applyFont="1"/>
    <xf numFmtId="2" fontId="0" fillId="0" borderId="0" xfId="0" applyNumberFormat="1" applyFont="1" applyFill="1" applyAlignment="1">
      <alignment horizontal="center"/>
    </xf>
    <xf numFmtId="2" fontId="0" fillId="0" borderId="0" xfId="0" applyNumberFormat="1" applyFont="1" applyFill="1" applyBorder="1" applyAlignment="1">
      <alignment horizontal="center"/>
    </xf>
    <xf numFmtId="0" fontId="0" fillId="0" borderId="0" xfId="0" applyFont="1" applyFill="1" applyBorder="1" applyAlignment="1">
      <alignment horizontal="center"/>
    </xf>
    <xf numFmtId="0" fontId="9" fillId="0" borderId="0" xfId="0" applyFont="1" applyFill="1" applyBorder="1"/>
    <xf numFmtId="1" fontId="19" fillId="2" borderId="0" xfId="0" applyNumberFormat="1" applyFont="1" applyFill="1" applyBorder="1" applyAlignment="1">
      <alignment horizontal="center"/>
    </xf>
    <xf numFmtId="0" fontId="2" fillId="2" borderId="0" xfId="0" applyFont="1" applyFill="1" applyAlignment="1">
      <alignment horizontal="center"/>
    </xf>
    <xf numFmtId="0" fontId="17" fillId="0" borderId="0" xfId="0" applyFont="1" applyFill="1" applyBorder="1" applyAlignment="1">
      <alignment horizontal="left" vertical="center"/>
    </xf>
    <xf numFmtId="2" fontId="17" fillId="0" borderId="0" xfId="0" applyNumberFormat="1" applyFont="1" applyFill="1" applyBorder="1" applyAlignment="1">
      <alignment horizontal="left" vertical="center"/>
    </xf>
    <xf numFmtId="0" fontId="2" fillId="2" borderId="0" xfId="0" applyFont="1" applyFill="1" applyBorder="1" applyAlignment="1">
      <alignment horizontal="center" vertical="center"/>
    </xf>
    <xf numFmtId="0" fontId="17" fillId="2" borderId="0" xfId="0" applyFont="1" applyFill="1" applyBorder="1" applyAlignment="1">
      <alignment horizontal="center" vertical="center"/>
    </xf>
    <xf numFmtId="2" fontId="17" fillId="2" borderId="0" xfId="0" applyNumberFormat="1" applyFont="1" applyFill="1" applyBorder="1" applyAlignment="1">
      <alignment horizontal="left" vertical="center"/>
    </xf>
    <xf numFmtId="0" fontId="17" fillId="2" borderId="0" xfId="0" applyFont="1" applyFill="1" applyBorder="1" applyAlignment="1">
      <alignment horizontal="left" vertical="center"/>
    </xf>
    <xf numFmtId="1" fontId="2" fillId="2" borderId="0" xfId="0" applyNumberFormat="1" applyFont="1" applyFill="1" applyAlignment="1">
      <alignment horizontal="center" vertical="center"/>
    </xf>
    <xf numFmtId="0" fontId="2" fillId="2" borderId="0" xfId="0" applyFont="1" applyFill="1" applyAlignment="1">
      <alignment horizontal="center" vertical="center"/>
    </xf>
    <xf numFmtId="0" fontId="37" fillId="2" borderId="0" xfId="0" applyFont="1" applyFill="1" applyAlignment="1">
      <alignment horizontal="center"/>
    </xf>
    <xf numFmtId="0" fontId="6" fillId="2" borderId="0" xfId="0" applyFont="1" applyFill="1" applyBorder="1" applyAlignment="1">
      <alignment horizontal="center"/>
    </xf>
    <xf numFmtId="0" fontId="0" fillId="0" borderId="0" xfId="0" applyFont="1" applyAlignment="1">
      <alignment horizontal="center"/>
    </xf>
    <xf numFmtId="0" fontId="17" fillId="2" borderId="0" xfId="0" applyFont="1" applyFill="1" applyBorder="1" applyAlignment="1">
      <alignment horizontal="center"/>
    </xf>
    <xf numFmtId="0" fontId="37" fillId="0" borderId="0" xfId="0" applyFont="1" applyAlignment="1">
      <alignment horizontal="center"/>
    </xf>
    <xf numFmtId="0" fontId="25" fillId="2" borderId="0" xfId="0" applyFont="1" applyFill="1" applyBorder="1" applyAlignment="1">
      <alignment horizontal="center"/>
    </xf>
  </cellXfs>
  <cellStyles count="56">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Milliers" xfId="1" builtinId="3"/>
    <cellStyle name="Normal" xfId="0" builtinId="0"/>
    <cellStyle name="Normal_Indices d'altération" xfId="3"/>
    <cellStyle name="Normal_SELSMA~1" xfId="2"/>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workbookViewId="0">
      <selection activeCell="F20" sqref="F20"/>
    </sheetView>
  </sheetViews>
  <sheetFormatPr baseColWidth="10" defaultRowHeight="16" x14ac:dyDescent="0.2"/>
  <cols>
    <col min="1" max="1" width="36.1640625" customWidth="1"/>
  </cols>
  <sheetData>
    <row r="1" spans="1:12" ht="17" thickBot="1" x14ac:dyDescent="0.25">
      <c r="A1" s="45" t="s">
        <v>195</v>
      </c>
      <c r="B1" s="120" t="s">
        <v>148</v>
      </c>
      <c r="C1" s="120" t="s">
        <v>146</v>
      </c>
      <c r="D1" s="120" t="s">
        <v>196</v>
      </c>
      <c r="E1" s="120" t="s">
        <v>147</v>
      </c>
      <c r="F1" s="120" t="s">
        <v>145</v>
      </c>
      <c r="G1" s="120" t="s">
        <v>197</v>
      </c>
      <c r="H1" s="120" t="s">
        <v>149</v>
      </c>
      <c r="I1" s="120" t="s">
        <v>49</v>
      </c>
      <c r="J1" s="120" t="s">
        <v>198</v>
      </c>
      <c r="K1" s="120" t="s">
        <v>199</v>
      </c>
      <c r="L1" s="120" t="s">
        <v>200</v>
      </c>
    </row>
    <row r="2" spans="1:12" x14ac:dyDescent="0.2">
      <c r="A2" s="65" t="s">
        <v>201</v>
      </c>
      <c r="B2" s="1"/>
      <c r="C2" s="1"/>
      <c r="D2" s="1"/>
      <c r="E2" s="1"/>
      <c r="F2" s="1"/>
      <c r="G2" s="1"/>
      <c r="H2" s="1"/>
      <c r="I2" s="1"/>
      <c r="J2" s="1"/>
      <c r="K2" s="1"/>
      <c r="L2" s="51"/>
    </row>
    <row r="3" spans="1:12" x14ac:dyDescent="0.2">
      <c r="A3" s="1" t="s">
        <v>70</v>
      </c>
      <c r="B3" s="178">
        <v>0</v>
      </c>
      <c r="C3" s="178">
        <v>0</v>
      </c>
      <c r="D3" s="178">
        <v>2</v>
      </c>
      <c r="E3" s="178">
        <v>0</v>
      </c>
      <c r="F3" s="178">
        <v>0</v>
      </c>
      <c r="G3" s="178">
        <v>0</v>
      </c>
      <c r="H3" s="178">
        <v>0</v>
      </c>
      <c r="I3" s="178">
        <v>29</v>
      </c>
      <c r="J3" s="178">
        <v>2</v>
      </c>
      <c r="K3" s="178">
        <v>5</v>
      </c>
      <c r="L3" s="178">
        <v>1.05</v>
      </c>
    </row>
    <row r="4" spans="1:12" x14ac:dyDescent="0.2">
      <c r="A4" s="1" t="s">
        <v>80</v>
      </c>
      <c r="B4" s="178">
        <v>0</v>
      </c>
      <c r="C4" s="178">
        <v>0</v>
      </c>
      <c r="D4" s="178">
        <v>2</v>
      </c>
      <c r="E4" s="178">
        <v>0</v>
      </c>
      <c r="F4" s="178">
        <v>0</v>
      </c>
      <c r="G4" s="178">
        <v>0</v>
      </c>
      <c r="H4" s="178">
        <v>0</v>
      </c>
      <c r="I4" s="178">
        <v>25</v>
      </c>
      <c r="J4" s="178">
        <v>1</v>
      </c>
      <c r="K4" s="178">
        <v>3</v>
      </c>
      <c r="L4" s="178">
        <v>0.98</v>
      </c>
    </row>
    <row r="5" spans="1:12" x14ac:dyDescent="0.2">
      <c r="A5" s="1" t="s">
        <v>81</v>
      </c>
      <c r="B5" s="178">
        <v>0</v>
      </c>
      <c r="C5" s="178">
        <v>0</v>
      </c>
      <c r="D5" s="178">
        <v>4</v>
      </c>
      <c r="E5" s="178">
        <v>0</v>
      </c>
      <c r="F5" s="178">
        <v>0</v>
      </c>
      <c r="G5" s="178">
        <v>0</v>
      </c>
      <c r="H5" s="178">
        <v>2</v>
      </c>
      <c r="I5" s="178">
        <v>44</v>
      </c>
      <c r="J5" s="178">
        <v>1</v>
      </c>
      <c r="K5" s="178">
        <v>2</v>
      </c>
      <c r="L5" s="178">
        <v>0.95</v>
      </c>
    </row>
    <row r="6" spans="1:12" x14ac:dyDescent="0.2">
      <c r="A6" s="1" t="s">
        <v>69</v>
      </c>
      <c r="B6" s="178">
        <v>0</v>
      </c>
      <c r="C6" s="48">
        <v>0.1</v>
      </c>
      <c r="D6" s="48">
        <v>3.1</v>
      </c>
      <c r="E6" s="178">
        <v>0</v>
      </c>
      <c r="F6" s="178">
        <v>0</v>
      </c>
      <c r="G6" s="178">
        <v>0</v>
      </c>
      <c r="H6" s="178">
        <v>1</v>
      </c>
      <c r="I6" s="178">
        <v>16</v>
      </c>
      <c r="J6" s="178">
        <v>1</v>
      </c>
      <c r="K6" s="178">
        <v>2</v>
      </c>
      <c r="L6" s="178">
        <v>1.04</v>
      </c>
    </row>
    <row r="7" spans="1:12" x14ac:dyDescent="0.2">
      <c r="A7" s="65" t="s">
        <v>202</v>
      </c>
      <c r="B7" s="178"/>
      <c r="C7" s="178"/>
      <c r="D7" s="178"/>
      <c r="E7" s="178"/>
      <c r="F7" s="178"/>
      <c r="G7" s="178"/>
      <c r="H7" s="178"/>
      <c r="I7" s="178"/>
      <c r="J7" s="178"/>
      <c r="K7" s="178"/>
      <c r="L7" s="178"/>
    </row>
    <row r="8" spans="1:12" x14ac:dyDescent="0.2">
      <c r="A8" s="1" t="s">
        <v>97</v>
      </c>
      <c r="B8" s="178">
        <v>0</v>
      </c>
      <c r="C8" s="178">
        <v>1</v>
      </c>
      <c r="D8" s="178">
        <v>1</v>
      </c>
      <c r="E8" s="178">
        <v>0</v>
      </c>
      <c r="F8" s="178">
        <v>2</v>
      </c>
      <c r="G8" s="178">
        <v>0</v>
      </c>
      <c r="H8" s="178">
        <v>0</v>
      </c>
      <c r="I8" s="178">
        <v>21</v>
      </c>
      <c r="J8" s="178">
        <v>0</v>
      </c>
      <c r="K8" s="178">
        <v>0</v>
      </c>
      <c r="L8" s="178">
        <v>1.0900000000000001</v>
      </c>
    </row>
    <row r="9" spans="1:12" x14ac:dyDescent="0.2">
      <c r="A9" s="1" t="s">
        <v>111</v>
      </c>
      <c r="B9" s="178">
        <v>0</v>
      </c>
      <c r="C9" s="178">
        <v>1</v>
      </c>
      <c r="D9" s="178">
        <v>1</v>
      </c>
      <c r="E9" s="178">
        <v>0</v>
      </c>
      <c r="F9" s="178">
        <v>1</v>
      </c>
      <c r="G9" s="178">
        <v>2</v>
      </c>
      <c r="H9" s="178">
        <v>0</v>
      </c>
      <c r="I9" s="178">
        <v>12</v>
      </c>
      <c r="J9" s="178">
        <v>0</v>
      </c>
      <c r="K9" s="178">
        <v>0</v>
      </c>
      <c r="L9" s="178">
        <v>1.06</v>
      </c>
    </row>
    <row r="10" spans="1:12" x14ac:dyDescent="0.2">
      <c r="A10" s="1" t="s">
        <v>55</v>
      </c>
      <c r="B10" s="178">
        <v>0</v>
      </c>
      <c r="C10" s="178">
        <v>2</v>
      </c>
      <c r="D10" s="178">
        <v>1</v>
      </c>
      <c r="E10" s="178">
        <v>0</v>
      </c>
      <c r="F10" s="178">
        <v>1</v>
      </c>
      <c r="G10" s="178">
        <v>0</v>
      </c>
      <c r="H10" s="178">
        <v>0</v>
      </c>
      <c r="I10" s="178">
        <v>31</v>
      </c>
      <c r="J10" s="178">
        <v>0</v>
      </c>
      <c r="K10" s="178">
        <v>0</v>
      </c>
      <c r="L10" s="178">
        <v>1.05</v>
      </c>
    </row>
    <row r="11" spans="1:12" x14ac:dyDescent="0.2">
      <c r="A11" s="1" t="s">
        <v>77</v>
      </c>
      <c r="B11" s="178">
        <v>0</v>
      </c>
      <c r="C11" s="178">
        <v>2</v>
      </c>
      <c r="D11" s="48">
        <v>11.32</v>
      </c>
      <c r="E11" s="178">
        <v>1</v>
      </c>
      <c r="F11" s="178">
        <v>1</v>
      </c>
      <c r="G11" s="178">
        <v>5</v>
      </c>
      <c r="H11" s="178">
        <v>0</v>
      </c>
      <c r="I11" s="178">
        <v>17</v>
      </c>
      <c r="J11" s="178">
        <v>0</v>
      </c>
      <c r="K11" s="178">
        <v>0</v>
      </c>
      <c r="L11" s="178">
        <v>1.03</v>
      </c>
    </row>
    <row r="12" spans="1:12" x14ac:dyDescent="0.2">
      <c r="A12" s="1" t="s">
        <v>68</v>
      </c>
      <c r="B12" s="178">
        <v>0</v>
      </c>
      <c r="C12" s="178">
        <v>5</v>
      </c>
      <c r="D12" s="178">
        <v>1</v>
      </c>
      <c r="E12" s="178">
        <v>0</v>
      </c>
      <c r="F12" s="178">
        <v>5</v>
      </c>
      <c r="G12" s="178">
        <v>1</v>
      </c>
      <c r="H12" s="178">
        <v>0</v>
      </c>
      <c r="I12" s="178">
        <v>19</v>
      </c>
      <c r="J12" s="178">
        <v>0</v>
      </c>
      <c r="K12" s="178">
        <v>0</v>
      </c>
      <c r="L12" s="178">
        <v>1.04</v>
      </c>
    </row>
    <row r="13" spans="1:12" x14ac:dyDescent="0.2">
      <c r="A13" s="1" t="s">
        <v>102</v>
      </c>
      <c r="B13" s="178">
        <v>0</v>
      </c>
      <c r="C13" s="178">
        <v>2</v>
      </c>
      <c r="D13" s="178">
        <v>1</v>
      </c>
      <c r="E13" s="178">
        <v>0</v>
      </c>
      <c r="F13" s="178">
        <v>2</v>
      </c>
      <c r="G13" s="178">
        <v>0</v>
      </c>
      <c r="H13" s="178">
        <v>0</v>
      </c>
      <c r="I13" s="178">
        <v>18</v>
      </c>
      <c r="J13" s="178">
        <v>0</v>
      </c>
      <c r="K13" s="178">
        <v>0</v>
      </c>
      <c r="L13" s="178">
        <v>0.99</v>
      </c>
    </row>
    <row r="14" spans="1:12" x14ac:dyDescent="0.2">
      <c r="A14" s="1" t="s">
        <v>144</v>
      </c>
      <c r="B14" s="178">
        <v>0</v>
      </c>
      <c r="C14" s="178">
        <v>1</v>
      </c>
      <c r="D14" s="178">
        <v>1</v>
      </c>
      <c r="E14" s="178">
        <v>0</v>
      </c>
      <c r="F14" s="178">
        <v>0</v>
      </c>
      <c r="G14" s="178">
        <v>4</v>
      </c>
      <c r="H14" s="178">
        <v>0</v>
      </c>
      <c r="I14" s="178">
        <v>14</v>
      </c>
      <c r="J14" s="178">
        <v>0</v>
      </c>
      <c r="K14" s="178">
        <v>0</v>
      </c>
      <c r="L14" s="178">
        <v>0.98</v>
      </c>
    </row>
    <row r="15" spans="1:12" x14ac:dyDescent="0.2">
      <c r="A15" s="16"/>
      <c r="B15" s="16"/>
      <c r="C15" s="16"/>
      <c r="D15" s="16"/>
      <c r="E15" s="16"/>
      <c r="F15" s="16"/>
      <c r="G15" s="16"/>
      <c r="H15" s="16"/>
      <c r="I15" s="16"/>
      <c r="J15" s="16"/>
      <c r="K15" s="16"/>
      <c r="L15" s="16"/>
    </row>
    <row r="16" spans="1:12" x14ac:dyDescent="0.2">
      <c r="A16" s="137" t="s">
        <v>207</v>
      </c>
      <c r="B16" s="16"/>
      <c r="C16" s="16"/>
      <c r="D16" s="16"/>
      <c r="E16" s="16"/>
      <c r="F16" s="16"/>
      <c r="G16" s="16"/>
      <c r="H16" s="16"/>
      <c r="I16" s="16"/>
      <c r="J16" s="16"/>
      <c r="K16" s="16"/>
      <c r="L16" s="16"/>
    </row>
    <row r="17" spans="1:19" x14ac:dyDescent="0.2">
      <c r="A17" s="72"/>
      <c r="B17" s="16"/>
      <c r="C17" s="16"/>
      <c r="D17" s="16"/>
      <c r="E17" s="16"/>
      <c r="F17" s="16"/>
      <c r="G17" s="16"/>
      <c r="H17" s="16"/>
      <c r="I17" s="16"/>
      <c r="J17" s="16"/>
      <c r="K17" s="16"/>
      <c r="L17" s="16"/>
    </row>
    <row r="18" spans="1:19" x14ac:dyDescent="0.2">
      <c r="B18" s="189" t="s">
        <v>236</v>
      </c>
      <c r="C18" s="189"/>
      <c r="D18" s="189"/>
      <c r="E18" s="189"/>
      <c r="F18" s="189"/>
      <c r="G18" s="189" t="s">
        <v>237</v>
      </c>
      <c r="H18" s="189"/>
      <c r="I18" s="189"/>
      <c r="J18" s="189"/>
      <c r="K18" s="189"/>
      <c r="L18" s="29"/>
    </row>
    <row r="19" spans="1:19" ht="17" thickBot="1" x14ac:dyDescent="0.25">
      <c r="A19" s="84"/>
      <c r="B19" s="120" t="s">
        <v>232</v>
      </c>
      <c r="C19" s="120" t="s">
        <v>158</v>
      </c>
      <c r="D19" s="120" t="s">
        <v>157</v>
      </c>
      <c r="E19" s="120" t="s">
        <v>156</v>
      </c>
      <c r="F19" s="120" t="s">
        <v>235</v>
      </c>
      <c r="G19" s="120" t="s">
        <v>232</v>
      </c>
      <c r="H19" s="120" t="s">
        <v>158</v>
      </c>
      <c r="I19" s="120" t="s">
        <v>233</v>
      </c>
      <c r="J19" s="120" t="s">
        <v>156</v>
      </c>
      <c r="K19" s="120" t="s">
        <v>235</v>
      </c>
      <c r="L19" s="120" t="s">
        <v>200</v>
      </c>
    </row>
    <row r="20" spans="1:19" x14ac:dyDescent="0.2">
      <c r="A20" s="1" t="s">
        <v>234</v>
      </c>
      <c r="B20" s="51">
        <v>2E-3</v>
      </c>
      <c r="C20" s="51">
        <v>4.0000000000000001E-3</v>
      </c>
      <c r="D20" s="51">
        <v>8.0000000000000002E-3</v>
      </c>
      <c r="E20" s="51">
        <v>2E-3</v>
      </c>
      <c r="F20" s="51">
        <v>0.2</v>
      </c>
      <c r="G20" s="48">
        <v>3.1299309512928661</v>
      </c>
      <c r="H20" s="48">
        <v>3.5326654913339199</v>
      </c>
      <c r="I20" s="48">
        <v>9.4182846954370785</v>
      </c>
      <c r="J20" s="48">
        <v>10.130239339750698</v>
      </c>
      <c r="K20" s="48">
        <v>27.041273140982543</v>
      </c>
      <c r="L20" s="87">
        <v>1.07</v>
      </c>
    </row>
    <row r="21" spans="1:19" x14ac:dyDescent="0.2">
      <c r="A21" s="1" t="s">
        <v>238</v>
      </c>
      <c r="B21" s="51">
        <v>2E-3</v>
      </c>
      <c r="C21" s="51">
        <v>8.0000000000000002E-3</v>
      </c>
      <c r="D21" s="51">
        <v>2E-3</v>
      </c>
      <c r="E21" s="51">
        <v>4.0000000000000001E-3</v>
      </c>
      <c r="F21" s="51">
        <v>0.2</v>
      </c>
      <c r="G21" s="48">
        <v>26.651797602458657</v>
      </c>
      <c r="H21" s="48">
        <v>58.340636709438563</v>
      </c>
      <c r="I21" s="48">
        <v>25.165360562602121</v>
      </c>
      <c r="J21" s="48">
        <v>5.7858887888434207</v>
      </c>
      <c r="K21" s="48">
        <v>7.0506074581683933</v>
      </c>
      <c r="L21" s="87">
        <v>1.05</v>
      </c>
    </row>
    <row r="22" spans="1:19" x14ac:dyDescent="0.2">
      <c r="A22" s="137" t="s">
        <v>239</v>
      </c>
      <c r="B22" s="94"/>
      <c r="C22" s="94"/>
      <c r="D22" s="94"/>
      <c r="E22" s="97"/>
      <c r="F22" s="97"/>
      <c r="G22" s="97"/>
      <c r="H22" s="97"/>
      <c r="I22" s="97"/>
      <c r="J22" s="97"/>
      <c r="K22" s="97"/>
      <c r="L22" s="85"/>
      <c r="M22" s="77"/>
      <c r="N22" s="77"/>
      <c r="O22" s="77"/>
      <c r="P22" s="77"/>
      <c r="Q22" s="77"/>
      <c r="R22" s="77"/>
      <c r="S22" s="77"/>
    </row>
    <row r="23" spans="1:19" x14ac:dyDescent="0.2">
      <c r="B23" s="101"/>
      <c r="C23" s="101"/>
      <c r="D23" s="101"/>
      <c r="E23" s="102"/>
      <c r="F23" s="102"/>
      <c r="G23" s="102"/>
      <c r="H23" s="102"/>
      <c r="I23" s="102"/>
      <c r="J23" s="102"/>
      <c r="K23" s="102"/>
      <c r="L23" s="77"/>
      <c r="M23" s="77"/>
      <c r="N23" s="77"/>
      <c r="O23" s="77"/>
      <c r="P23" s="77"/>
      <c r="Q23" s="77"/>
      <c r="R23" s="77"/>
      <c r="S23" s="77"/>
    </row>
    <row r="24" spans="1:19" x14ac:dyDescent="0.2">
      <c r="E24" s="78"/>
      <c r="F24" s="79"/>
      <c r="G24" s="79"/>
      <c r="H24" s="80"/>
      <c r="I24" s="81"/>
      <c r="J24" s="80"/>
      <c r="K24" s="82"/>
      <c r="L24" s="77"/>
      <c r="M24" s="83"/>
      <c r="N24" s="83"/>
      <c r="O24" s="83"/>
      <c r="P24" s="83"/>
      <c r="Q24" s="83"/>
      <c r="R24" s="77"/>
      <c r="S24" s="77"/>
    </row>
    <row r="25" spans="1:19" x14ac:dyDescent="0.2">
      <c r="E25" s="78"/>
      <c r="F25" s="79"/>
      <c r="G25" s="79"/>
      <c r="H25" s="80"/>
      <c r="I25" s="81"/>
      <c r="J25" s="80"/>
      <c r="K25" s="82"/>
      <c r="L25" s="77"/>
      <c r="M25" s="83"/>
      <c r="N25" s="83"/>
      <c r="O25" s="83"/>
      <c r="P25" s="83"/>
      <c r="Q25" s="83"/>
      <c r="R25" s="77"/>
      <c r="S25" s="77"/>
    </row>
    <row r="26" spans="1:19" x14ac:dyDescent="0.2">
      <c r="E26" s="77"/>
      <c r="F26" s="77"/>
      <c r="G26" s="77"/>
      <c r="H26" s="77"/>
      <c r="I26" s="77"/>
      <c r="J26" s="77"/>
      <c r="K26" s="77"/>
      <c r="L26" s="77"/>
      <c r="M26" s="77"/>
      <c r="N26" s="77"/>
      <c r="O26" s="77"/>
      <c r="P26" s="77"/>
      <c r="Q26" s="77"/>
      <c r="R26" s="77"/>
      <c r="S26" s="77"/>
    </row>
    <row r="27" spans="1:19" x14ac:dyDescent="0.2">
      <c r="E27" s="77"/>
      <c r="F27" s="77"/>
      <c r="G27" s="77"/>
      <c r="H27" s="77"/>
      <c r="I27" s="77"/>
      <c r="J27" s="77"/>
      <c r="K27" s="77"/>
      <c r="L27" s="77"/>
      <c r="M27" s="77"/>
      <c r="N27" s="77"/>
      <c r="O27" s="77"/>
      <c r="P27" s="77"/>
      <c r="Q27" s="77"/>
      <c r="R27" s="77"/>
      <c r="S27" s="77"/>
    </row>
    <row r="28" spans="1:19" x14ac:dyDescent="0.2">
      <c r="E28" s="77"/>
      <c r="F28" s="77"/>
      <c r="G28" s="77"/>
      <c r="H28" s="77"/>
      <c r="I28" s="77"/>
      <c r="J28" s="77"/>
      <c r="K28" s="77"/>
      <c r="L28" s="77"/>
      <c r="M28" s="77"/>
      <c r="N28" s="77"/>
      <c r="O28" s="77"/>
      <c r="P28" s="77"/>
      <c r="Q28" s="77"/>
      <c r="R28" s="77"/>
      <c r="S28" s="77"/>
    </row>
    <row r="29" spans="1:19" x14ac:dyDescent="0.2">
      <c r="E29" s="77"/>
      <c r="F29" s="77"/>
      <c r="G29" s="77"/>
      <c r="H29" s="77"/>
      <c r="I29" s="77"/>
      <c r="J29" s="77"/>
      <c r="K29" s="77"/>
      <c r="L29" s="77"/>
      <c r="M29" s="77"/>
      <c r="N29" s="77"/>
      <c r="O29" s="77"/>
      <c r="P29" s="77"/>
      <c r="Q29" s="77"/>
      <c r="R29" s="77"/>
      <c r="S29" s="77"/>
    </row>
    <row r="30" spans="1:19" x14ac:dyDescent="0.2">
      <c r="E30" s="77"/>
      <c r="F30" s="77"/>
      <c r="G30" s="77"/>
      <c r="H30" s="77"/>
      <c r="I30" s="77"/>
      <c r="J30" s="77"/>
      <c r="K30" s="77"/>
      <c r="L30" s="77"/>
      <c r="M30" s="77"/>
      <c r="N30" s="77"/>
      <c r="O30" s="77"/>
      <c r="P30" s="77"/>
      <c r="Q30" s="77"/>
      <c r="R30" s="77"/>
      <c r="S30" s="77"/>
    </row>
    <row r="31" spans="1:19" x14ac:dyDescent="0.2">
      <c r="E31" s="77"/>
      <c r="F31" s="77"/>
      <c r="G31" s="77"/>
      <c r="H31" s="77"/>
      <c r="I31" s="77"/>
      <c r="J31" s="77"/>
      <c r="K31" s="77"/>
      <c r="L31" s="77"/>
      <c r="M31" s="77"/>
      <c r="N31" s="77"/>
      <c r="O31" s="77"/>
      <c r="P31" s="77"/>
      <c r="Q31" s="77"/>
      <c r="R31" s="77"/>
      <c r="S31" s="77"/>
    </row>
    <row r="32" spans="1:19" x14ac:dyDescent="0.2">
      <c r="E32" s="77"/>
      <c r="F32" s="77"/>
      <c r="G32" s="77"/>
      <c r="H32" s="77"/>
      <c r="I32" s="77"/>
      <c r="J32" s="77"/>
      <c r="K32" s="77"/>
      <c r="L32" s="77"/>
      <c r="M32" s="77"/>
      <c r="N32" s="77"/>
      <c r="O32" s="77"/>
      <c r="P32" s="77"/>
      <c r="Q32" s="77"/>
      <c r="R32" s="77"/>
      <c r="S32" s="77"/>
    </row>
    <row r="33" spans="5:19" x14ac:dyDescent="0.2">
      <c r="E33" s="77"/>
      <c r="F33" s="77"/>
      <c r="G33" s="77"/>
      <c r="H33" s="77"/>
      <c r="I33" s="77"/>
      <c r="J33" s="77"/>
      <c r="K33" s="77"/>
      <c r="L33" s="77"/>
      <c r="M33" s="77"/>
      <c r="N33" s="77"/>
      <c r="O33" s="77"/>
      <c r="P33" s="77"/>
      <c r="Q33" s="77"/>
      <c r="R33" s="77"/>
      <c r="S33" s="77"/>
    </row>
  </sheetData>
  <mergeCells count="2">
    <mergeCell ref="B18:F18"/>
    <mergeCell ref="G18:K18"/>
  </mergeCells>
  <pageMargins left="0.7" right="0.7" top="0.75" bottom="0.75" header="0.3" footer="0.3"/>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topLeftCell="I1" zoomScaleNormal="68" zoomScalePageLayoutView="68" workbookViewId="0">
      <selection activeCell="G9" sqref="G9"/>
    </sheetView>
  </sheetViews>
  <sheetFormatPr baseColWidth="10" defaultRowHeight="16" x14ac:dyDescent="0.2"/>
  <cols>
    <col min="2" max="2" width="12.6640625" bestFit="1" customWidth="1"/>
    <col min="3" max="3" width="13.33203125" bestFit="1" customWidth="1"/>
    <col min="5" max="5" width="12.6640625" bestFit="1" customWidth="1"/>
    <col min="6" max="6" width="12.1640625" bestFit="1" customWidth="1"/>
    <col min="7" max="7" width="12.33203125" bestFit="1" customWidth="1"/>
    <col min="9" max="10" width="10.83203125" style="162"/>
    <col min="11" max="11" width="10.83203125" style="180"/>
    <col min="12" max="19" width="10.83203125" style="162"/>
    <col min="20" max="25" width="13" style="162" customWidth="1"/>
  </cols>
  <sheetData>
    <row r="1" spans="1:31" s="182" customFormat="1" ht="18" x14ac:dyDescent="0.25">
      <c r="A1" s="179" t="s">
        <v>0</v>
      </c>
      <c r="B1" s="179" t="s">
        <v>1</v>
      </c>
      <c r="C1" s="179" t="s">
        <v>2</v>
      </c>
      <c r="D1" s="178" t="s">
        <v>222</v>
      </c>
      <c r="E1" s="178" t="s">
        <v>221</v>
      </c>
      <c r="F1" s="178" t="s">
        <v>220</v>
      </c>
      <c r="G1" s="178" t="s">
        <v>223</v>
      </c>
      <c r="H1" s="192" t="s">
        <v>218</v>
      </c>
      <c r="I1" s="192"/>
      <c r="J1" s="179"/>
      <c r="K1" s="192" t="s">
        <v>219</v>
      </c>
      <c r="L1" s="192"/>
      <c r="M1" s="179"/>
      <c r="N1" s="192" t="s">
        <v>286</v>
      </c>
      <c r="O1" s="192"/>
      <c r="P1" s="179"/>
      <c r="Q1" s="193" t="s">
        <v>287</v>
      </c>
      <c r="R1" s="193"/>
      <c r="S1" s="179"/>
      <c r="T1" s="193" t="s">
        <v>288</v>
      </c>
      <c r="U1" s="193"/>
      <c r="V1" s="179"/>
      <c r="W1" s="181" t="s">
        <v>289</v>
      </c>
      <c r="X1" s="181"/>
      <c r="Y1" s="181"/>
    </row>
    <row r="2" spans="1:31" x14ac:dyDescent="0.2">
      <c r="A2" s="18"/>
      <c r="B2" s="18"/>
      <c r="C2" s="18"/>
      <c r="D2" s="18"/>
      <c r="E2" s="18"/>
      <c r="F2" s="18"/>
      <c r="G2" s="18"/>
      <c r="H2" s="18" t="s">
        <v>38</v>
      </c>
      <c r="I2" s="143" t="s">
        <v>83</v>
      </c>
      <c r="J2" s="143" t="s">
        <v>84</v>
      </c>
      <c r="K2" s="179" t="s">
        <v>38</v>
      </c>
      <c r="L2" s="143" t="s">
        <v>83</v>
      </c>
      <c r="M2" s="143" t="s">
        <v>84</v>
      </c>
      <c r="N2" s="143" t="s">
        <v>38</v>
      </c>
      <c r="O2" s="143" t="s">
        <v>83</v>
      </c>
      <c r="P2" s="143" t="s">
        <v>84</v>
      </c>
      <c r="Q2" s="143" t="s">
        <v>38</v>
      </c>
      <c r="R2" s="143" t="s">
        <v>83</v>
      </c>
      <c r="S2" s="143" t="s">
        <v>84</v>
      </c>
      <c r="T2" s="143" t="s">
        <v>38</v>
      </c>
      <c r="U2" s="143" t="s">
        <v>83</v>
      </c>
      <c r="V2" s="143" t="s">
        <v>84</v>
      </c>
      <c r="W2" s="143" t="s">
        <v>38</v>
      </c>
      <c r="X2" s="143" t="s">
        <v>83</v>
      </c>
      <c r="Y2" s="143" t="s">
        <v>84</v>
      </c>
      <c r="AA2" s="14"/>
      <c r="AB2" s="14"/>
      <c r="AC2" s="14"/>
      <c r="AD2" s="14"/>
      <c r="AE2" s="14"/>
    </row>
    <row r="3" spans="1:31" ht="17" thickBot="1" x14ac:dyDescent="0.25">
      <c r="A3" s="19"/>
      <c r="B3" s="19"/>
      <c r="C3" s="19"/>
      <c r="D3" s="19"/>
      <c r="E3" s="19"/>
      <c r="F3" s="19"/>
      <c r="G3" s="19"/>
      <c r="H3" s="19"/>
      <c r="I3" s="19" t="s">
        <v>39</v>
      </c>
      <c r="J3" s="19" t="s">
        <v>39</v>
      </c>
      <c r="K3" s="19"/>
      <c r="L3" s="19" t="s">
        <v>39</v>
      </c>
      <c r="M3" s="19" t="s">
        <v>39</v>
      </c>
      <c r="N3" s="19"/>
      <c r="O3" s="19" t="s">
        <v>39</v>
      </c>
      <c r="P3" s="19" t="s">
        <v>39</v>
      </c>
      <c r="Q3" s="19"/>
      <c r="R3" s="19" t="s">
        <v>39</v>
      </c>
      <c r="S3" s="19" t="s">
        <v>39</v>
      </c>
      <c r="T3" s="19"/>
      <c r="U3" s="19" t="s">
        <v>39</v>
      </c>
      <c r="V3" s="19" t="s">
        <v>39</v>
      </c>
      <c r="W3" s="45"/>
      <c r="X3" s="19" t="s">
        <v>39</v>
      </c>
      <c r="Y3" s="19" t="s">
        <v>39</v>
      </c>
      <c r="AA3" s="14"/>
      <c r="AB3" s="14"/>
      <c r="AC3" s="14"/>
      <c r="AD3" s="14"/>
      <c r="AE3" s="14"/>
    </row>
    <row r="4" spans="1:31" x14ac:dyDescent="0.2">
      <c r="A4" s="195" t="s">
        <v>209</v>
      </c>
      <c r="B4" s="195"/>
      <c r="C4" s="195"/>
      <c r="D4" s="21"/>
      <c r="E4" s="21"/>
      <c r="F4" s="21"/>
      <c r="G4" s="21"/>
      <c r="H4" s="18"/>
      <c r="I4" s="1"/>
      <c r="J4" s="143"/>
      <c r="K4" s="179"/>
      <c r="L4" s="143"/>
      <c r="M4" s="143"/>
      <c r="N4" s="143"/>
      <c r="O4" s="143"/>
      <c r="P4" s="143"/>
      <c r="Q4" s="143"/>
      <c r="R4" s="143"/>
      <c r="S4" s="143"/>
      <c r="T4" s="1"/>
      <c r="U4" s="1"/>
      <c r="V4" s="1"/>
      <c r="W4" s="1"/>
      <c r="X4" s="1"/>
      <c r="Y4" s="1"/>
      <c r="AA4" s="14"/>
      <c r="AB4" s="14"/>
      <c r="AC4" s="14"/>
      <c r="AD4" s="14"/>
      <c r="AE4" s="14"/>
    </row>
    <row r="5" spans="1:31" x14ac:dyDescent="0.2">
      <c r="A5" s="30" t="s">
        <v>68</v>
      </c>
      <c r="B5" s="31" t="s">
        <v>3</v>
      </c>
      <c r="C5" s="31" t="s">
        <v>4</v>
      </c>
      <c r="D5" s="34">
        <v>0.03</v>
      </c>
      <c r="E5" s="28">
        <v>578.70619915098155</v>
      </c>
      <c r="F5" s="35">
        <v>29600</v>
      </c>
      <c r="G5" s="35">
        <v>726000</v>
      </c>
      <c r="H5" s="23">
        <v>6.6000000000000003E-2</v>
      </c>
      <c r="I5" s="22">
        <v>3.5690416119880546E-2</v>
      </c>
      <c r="J5" s="22">
        <v>0.11426666092931831</v>
      </c>
      <c r="K5" s="22">
        <v>0.30890428337699055</v>
      </c>
      <c r="L5" s="22">
        <v>0.23402649996956201</v>
      </c>
      <c r="M5" s="22">
        <v>0.46340747616799249</v>
      </c>
      <c r="N5" s="22">
        <v>0.43118192667412109</v>
      </c>
      <c r="O5" s="22">
        <v>0.24106320311641882</v>
      </c>
      <c r="P5" s="22">
        <v>0.60448391395597634</v>
      </c>
      <c r="Q5" s="28">
        <v>102.02857408610927</v>
      </c>
      <c r="R5" s="28">
        <v>38.725792611098754</v>
      </c>
      <c r="S5" s="28">
        <v>299.54502152175473</v>
      </c>
      <c r="T5" s="48">
        <v>76.104587244822142</v>
      </c>
      <c r="U5" s="48">
        <v>45.395509236584346</v>
      </c>
      <c r="V5" s="48">
        <v>173.40188619374447</v>
      </c>
      <c r="W5" s="48">
        <v>51.770013754266245</v>
      </c>
      <c r="X5" s="48">
        <v>46.28532408736605</v>
      </c>
      <c r="Y5" s="48">
        <v>56.87701264813208</v>
      </c>
      <c r="Z5" s="14"/>
      <c r="AA5" s="5"/>
      <c r="AB5" s="6"/>
      <c r="AC5" s="2"/>
      <c r="AD5" s="2"/>
      <c r="AE5" s="14"/>
    </row>
    <row r="6" spans="1:31" x14ac:dyDescent="0.2">
      <c r="A6" s="30" t="s">
        <v>51</v>
      </c>
      <c r="B6" s="31" t="s">
        <v>5</v>
      </c>
      <c r="C6" s="31" t="s">
        <v>6</v>
      </c>
      <c r="D6" s="34">
        <v>0.03</v>
      </c>
      <c r="E6" s="28">
        <v>586.93178217550508</v>
      </c>
      <c r="F6" s="35">
        <v>10740</v>
      </c>
      <c r="G6" s="35">
        <v>347990</v>
      </c>
      <c r="H6" s="23">
        <v>7.4999999999999997E-2</v>
      </c>
      <c r="I6" s="22">
        <v>4.0579966547001842E-2</v>
      </c>
      <c r="J6" s="22">
        <v>0.14551694601788351</v>
      </c>
      <c r="K6" s="22">
        <v>0.27417061044742386</v>
      </c>
      <c r="L6" s="22">
        <v>0.15929313395662553</v>
      </c>
      <c r="M6" s="22">
        <v>0.43361509771112794</v>
      </c>
      <c r="N6" s="22">
        <v>0.44880487252288148</v>
      </c>
      <c r="O6" s="22">
        <v>0.20815013944471614</v>
      </c>
      <c r="P6" s="22">
        <v>0.65988208565066586</v>
      </c>
      <c r="Q6" s="28">
        <v>71.568659487089377</v>
      </c>
      <c r="R6" s="28">
        <v>22.73136717549076</v>
      </c>
      <c r="S6" s="28">
        <v>243.66767192652011</v>
      </c>
      <c r="T6" s="48">
        <v>45.488988015582798</v>
      </c>
      <c r="U6" s="48">
        <v>22.232050730585449</v>
      </c>
      <c r="V6" s="48">
        <v>107.10348941264887</v>
      </c>
      <c r="W6" s="48">
        <v>41.954602772565394</v>
      </c>
      <c r="X6" s="48">
        <v>37.85069628515275</v>
      </c>
      <c r="Y6" s="48">
        <v>45.992107907245909</v>
      </c>
      <c r="Z6" s="14"/>
      <c r="AA6" s="5"/>
      <c r="AB6" s="6"/>
      <c r="AC6" s="2"/>
      <c r="AD6" s="2"/>
      <c r="AE6" s="14"/>
    </row>
    <row r="7" spans="1:31" x14ac:dyDescent="0.2">
      <c r="A7" s="31" t="s">
        <v>52</v>
      </c>
      <c r="B7" s="31" t="s">
        <v>7</v>
      </c>
      <c r="C7" s="31" t="s">
        <v>8</v>
      </c>
      <c r="D7" s="34">
        <v>0.03</v>
      </c>
      <c r="E7" s="28">
        <v>913.10578790386592</v>
      </c>
      <c r="F7" s="35">
        <v>16885</v>
      </c>
      <c r="G7" s="35">
        <v>357255</v>
      </c>
      <c r="H7" s="23">
        <v>4.5999999999999999E-2</v>
      </c>
      <c r="I7" s="22">
        <v>2.5264617510725364E-2</v>
      </c>
      <c r="J7" s="22">
        <v>8.4766135991180547E-2</v>
      </c>
      <c r="K7" s="22">
        <v>0.10655145432322673</v>
      </c>
      <c r="L7" s="22">
        <v>1.2815990276568795E-2</v>
      </c>
      <c r="M7" s="22">
        <v>0.1921230435680909</v>
      </c>
      <c r="N7" s="22">
        <v>0.75101498403808542</v>
      </c>
      <c r="O7" s="22">
        <v>0.60634582630475731</v>
      </c>
      <c r="P7" s="22">
        <v>0.87483910291127986</v>
      </c>
      <c r="Q7" s="28">
        <v>251.62511245290119</v>
      </c>
      <c r="R7" s="28">
        <v>133.42912595574768</v>
      </c>
      <c r="S7" s="28">
        <v>666.19445238324511</v>
      </c>
      <c r="T7" s="48">
        <v>29.79698114214326</v>
      </c>
      <c r="U7" s="48">
        <v>4.2783096916710264</v>
      </c>
      <c r="V7" s="48">
        <v>83.67659561787309</v>
      </c>
      <c r="W7" s="48">
        <v>47.347293866660657</v>
      </c>
      <c r="X7" s="48">
        <v>43.198905847582218</v>
      </c>
      <c r="Y7" s="48">
        <v>52.092520064223351</v>
      </c>
      <c r="Z7" s="14"/>
      <c r="AA7" s="5"/>
      <c r="AB7" s="6"/>
      <c r="AC7" s="15"/>
      <c r="AD7" s="15"/>
      <c r="AE7" s="14"/>
    </row>
    <row r="8" spans="1:31" x14ac:dyDescent="0.2">
      <c r="A8" s="30" t="s">
        <v>53</v>
      </c>
      <c r="B8" s="31" t="s">
        <v>9</v>
      </c>
      <c r="C8" s="31" t="s">
        <v>8</v>
      </c>
      <c r="D8" s="37"/>
      <c r="E8" s="28"/>
      <c r="F8" s="35">
        <v>1050</v>
      </c>
      <c r="G8" s="35">
        <v>16100</v>
      </c>
      <c r="H8" s="23">
        <v>0.4</v>
      </c>
      <c r="I8" s="22">
        <v>0.29469013983536041</v>
      </c>
      <c r="J8" s="22">
        <v>0.61149790747393717</v>
      </c>
      <c r="K8" s="22">
        <v>0.53520070981923173</v>
      </c>
      <c r="L8" s="22">
        <v>0.33504733801413272</v>
      </c>
      <c r="M8" s="22">
        <v>0.7770644006736156</v>
      </c>
      <c r="N8" s="22">
        <v>-0.10664839448036595</v>
      </c>
      <c r="O8" s="22">
        <v>-0.56844194934695058</v>
      </c>
      <c r="P8" s="22">
        <v>0.26065195730379848</v>
      </c>
      <c r="Q8" s="28">
        <v>-6.8354009672004734</v>
      </c>
      <c r="R8" s="28">
        <v>-29.915806795597625</v>
      </c>
      <c r="S8" s="28">
        <v>37.427734000862728</v>
      </c>
      <c r="T8" s="48">
        <v>44.953244901577349</v>
      </c>
      <c r="U8" s="48">
        <v>24.038046233594635</v>
      </c>
      <c r="V8" s="48">
        <v>93.720282927946755</v>
      </c>
      <c r="W8" s="48">
        <v>42.71878358515864</v>
      </c>
      <c r="X8" s="48">
        <v>38.873739182291558</v>
      </c>
      <c r="Y8" s="48">
        <v>47.158051134655963</v>
      </c>
      <c r="Z8" s="14"/>
      <c r="AA8" s="4"/>
      <c r="AB8" s="4"/>
      <c r="AC8" s="2"/>
      <c r="AD8" s="2"/>
      <c r="AE8" s="14"/>
    </row>
    <row r="9" spans="1:31" x14ac:dyDescent="0.2">
      <c r="A9" s="30" t="s">
        <v>54</v>
      </c>
      <c r="B9" s="31" t="s">
        <v>10</v>
      </c>
      <c r="C9" s="31" t="s">
        <v>8</v>
      </c>
      <c r="D9" s="37"/>
      <c r="E9" s="28"/>
      <c r="F9" s="35">
        <v>2770</v>
      </c>
      <c r="G9" s="35">
        <v>39000</v>
      </c>
      <c r="H9" s="23">
        <v>0.12</v>
      </c>
      <c r="I9" s="22">
        <v>8.7585168228054122E-2</v>
      </c>
      <c r="J9" s="22">
        <v>0.18244666745858695</v>
      </c>
      <c r="K9" s="48"/>
      <c r="L9" s="48"/>
      <c r="M9" s="48"/>
      <c r="N9" s="48"/>
      <c r="O9" s="48"/>
      <c r="P9" s="48"/>
      <c r="Q9" s="48"/>
      <c r="R9" s="48"/>
      <c r="S9" s="48"/>
      <c r="T9" s="48"/>
      <c r="U9" s="48"/>
      <c r="V9" s="48"/>
      <c r="W9" s="48"/>
      <c r="X9" s="48"/>
      <c r="Y9" s="48"/>
      <c r="Z9" s="126"/>
      <c r="AA9" s="126"/>
      <c r="AB9" s="126"/>
      <c r="AC9" s="2"/>
      <c r="AD9" s="2"/>
      <c r="AE9" s="14"/>
    </row>
    <row r="10" spans="1:31" x14ac:dyDescent="0.2">
      <c r="A10" s="30" t="s">
        <v>55</v>
      </c>
      <c r="B10" s="31" t="s">
        <v>11</v>
      </c>
      <c r="C10" s="31" t="s">
        <v>8</v>
      </c>
      <c r="D10" s="34">
        <v>0.04</v>
      </c>
      <c r="E10" s="28">
        <v>728.43762435646681</v>
      </c>
      <c r="F10" s="35">
        <v>2984</v>
      </c>
      <c r="G10" s="35">
        <v>68741</v>
      </c>
      <c r="H10" s="23">
        <v>0.02</v>
      </c>
      <c r="I10" s="22">
        <v>8.9143625386342365E-3</v>
      </c>
      <c r="J10" s="22">
        <v>3.872722244913375E-2</v>
      </c>
      <c r="K10" s="22">
        <v>4.3764240513052471E-2</v>
      </c>
      <c r="L10" s="22">
        <v>-0.14785302862526356</v>
      </c>
      <c r="M10" s="22">
        <v>0.17423207980338007</v>
      </c>
      <c r="N10" s="22">
        <v>0.87595349724484572</v>
      </c>
      <c r="O10" s="22">
        <v>0.73192808048132008</v>
      </c>
      <c r="P10" s="22">
        <v>1.0753380092419116</v>
      </c>
      <c r="Q10" s="28">
        <v>749.81080009154948</v>
      </c>
      <c r="R10" s="28">
        <v>468.40862172080915</v>
      </c>
      <c r="S10" s="28">
        <v>2107.2747440792191</v>
      </c>
      <c r="T10" s="48">
        <v>32.597907136724793</v>
      </c>
      <c r="U10" s="48">
        <v>-161.95404041961118</v>
      </c>
      <c r="V10" s="48">
        <v>165.01659604210067</v>
      </c>
      <c r="W10" s="48">
        <v>71.867102737168523</v>
      </c>
      <c r="X10" s="48">
        <v>64.730531725658352</v>
      </c>
      <c r="Y10" s="48">
        <v>77.929018955198956</v>
      </c>
      <c r="Z10" s="14"/>
      <c r="AA10" s="5"/>
      <c r="AB10" s="6"/>
      <c r="AC10" s="2"/>
      <c r="AD10" s="2"/>
      <c r="AE10" s="14"/>
    </row>
    <row r="11" spans="1:31" x14ac:dyDescent="0.2">
      <c r="A11" s="31" t="s">
        <v>56</v>
      </c>
      <c r="B11" s="31" t="s">
        <v>12</v>
      </c>
      <c r="C11" s="31" t="s">
        <v>13</v>
      </c>
      <c r="D11" s="38"/>
      <c r="E11" s="28"/>
      <c r="F11" s="35">
        <v>2187</v>
      </c>
      <c r="G11" s="35">
        <v>42170</v>
      </c>
      <c r="H11" s="23">
        <v>0.02</v>
      </c>
      <c r="I11" s="22">
        <v>8.5062059604256446E-3</v>
      </c>
      <c r="J11" s="22">
        <v>4.1506075061948561E-2</v>
      </c>
      <c r="K11" s="48"/>
      <c r="L11" s="48"/>
      <c r="M11" s="48"/>
      <c r="N11" s="48"/>
      <c r="O11" s="48"/>
      <c r="P11" s="48"/>
      <c r="Q11" s="48"/>
      <c r="R11" s="48"/>
      <c r="S11" s="48"/>
      <c r="T11" s="48"/>
      <c r="U11" s="48"/>
      <c r="V11" s="48"/>
      <c r="W11" s="48"/>
      <c r="X11" s="48"/>
      <c r="Y11" s="48"/>
      <c r="Z11" s="14"/>
      <c r="AA11" s="3"/>
      <c r="AB11" s="3"/>
      <c r="AC11" s="2"/>
      <c r="AD11" s="2"/>
      <c r="AE11" s="14"/>
    </row>
    <row r="12" spans="1:31" x14ac:dyDescent="0.2">
      <c r="A12" s="31"/>
      <c r="B12" s="31"/>
      <c r="C12" s="31"/>
      <c r="D12" s="38"/>
      <c r="E12" s="28"/>
      <c r="F12" s="35"/>
      <c r="G12" s="35"/>
      <c r="H12" s="23"/>
      <c r="I12" s="22"/>
      <c r="J12" s="22"/>
      <c r="K12" s="48"/>
      <c r="L12" s="48"/>
      <c r="M12" s="48"/>
      <c r="N12" s="48"/>
      <c r="O12" s="48"/>
      <c r="P12" s="48"/>
      <c r="Q12" s="48"/>
      <c r="R12" s="48"/>
      <c r="S12" s="48"/>
      <c r="T12" s="48"/>
      <c r="U12" s="48"/>
      <c r="V12" s="48"/>
      <c r="W12" s="48"/>
      <c r="X12" s="48"/>
      <c r="Y12" s="48"/>
      <c r="Z12" s="14"/>
      <c r="AA12" s="3"/>
      <c r="AB12" s="3"/>
      <c r="AC12" s="2"/>
      <c r="AD12" s="2"/>
      <c r="AE12" s="14"/>
    </row>
    <row r="13" spans="1:31" x14ac:dyDescent="0.2">
      <c r="A13" s="195" t="s">
        <v>41</v>
      </c>
      <c r="B13" s="195"/>
      <c r="C13" s="195"/>
      <c r="D13" s="26"/>
      <c r="E13" s="27"/>
      <c r="F13" s="27"/>
      <c r="G13" s="27"/>
      <c r="H13" s="24"/>
      <c r="I13" s="22"/>
      <c r="J13" s="22"/>
      <c r="K13" s="22"/>
      <c r="L13" s="22"/>
      <c r="M13" s="22"/>
      <c r="N13" s="22"/>
      <c r="O13" s="22"/>
      <c r="P13" s="22"/>
      <c r="Q13" s="28"/>
      <c r="R13" s="28"/>
      <c r="S13" s="28"/>
      <c r="T13" s="48"/>
      <c r="U13" s="48"/>
      <c r="V13" s="48"/>
      <c r="W13" s="48"/>
      <c r="X13" s="48"/>
      <c r="Y13" s="48"/>
      <c r="Z13" s="14"/>
      <c r="AA13" s="3"/>
      <c r="AB13" s="3"/>
      <c r="AC13" s="3"/>
      <c r="AD13" s="3"/>
      <c r="AE13" s="14"/>
    </row>
    <row r="14" spans="1:31" x14ac:dyDescent="0.2">
      <c r="A14" s="30" t="s">
        <v>58</v>
      </c>
      <c r="B14" s="31" t="s">
        <v>36</v>
      </c>
      <c r="C14" s="31" t="s">
        <v>15</v>
      </c>
      <c r="D14" s="34">
        <v>0.02</v>
      </c>
      <c r="E14" s="28">
        <v>1036</v>
      </c>
      <c r="F14" s="40">
        <v>3772</v>
      </c>
      <c r="G14" s="40">
        <v>124000</v>
      </c>
      <c r="H14" s="23">
        <v>7.0000000000000007E-2</v>
      </c>
      <c r="I14" s="22">
        <v>3.585865467503218E-2</v>
      </c>
      <c r="J14" s="22">
        <v>0.13632564569295891</v>
      </c>
      <c r="K14" s="22">
        <v>0.1888693393564293</v>
      </c>
      <c r="L14" s="22">
        <v>-6.1566526728087545E-2</v>
      </c>
      <c r="M14" s="22">
        <v>0.43363511442684322</v>
      </c>
      <c r="N14" s="22">
        <v>0.64985657937124219</v>
      </c>
      <c r="O14" s="22">
        <v>0.40320218278514708</v>
      </c>
      <c r="P14" s="22">
        <v>0.92826501550015295</v>
      </c>
      <c r="Q14" s="28">
        <v>106.12567071713104</v>
      </c>
      <c r="R14" s="28">
        <v>42.417000913579244</v>
      </c>
      <c r="S14" s="28">
        <v>255.92151610047071</v>
      </c>
      <c r="T14" s="48">
        <v>25.54838352076159</v>
      </c>
      <c r="U14" s="48">
        <v>-11.41579124436295</v>
      </c>
      <c r="V14" s="48">
        <v>88.714627666633703</v>
      </c>
      <c r="W14" s="48">
        <v>23.342880643123092</v>
      </c>
      <c r="X14" s="48">
        <v>21.347717920789947</v>
      </c>
      <c r="Y14" s="48">
        <v>25.774620430186587</v>
      </c>
      <c r="AA14" s="5"/>
      <c r="AB14" s="6"/>
      <c r="AC14" s="9"/>
      <c r="AD14" s="9"/>
      <c r="AE14" s="14"/>
    </row>
    <row r="15" spans="1:31" x14ac:dyDescent="0.2">
      <c r="A15" s="30" t="s">
        <v>57</v>
      </c>
      <c r="B15" s="31" t="s">
        <v>36</v>
      </c>
      <c r="C15" s="31" t="s">
        <v>14</v>
      </c>
      <c r="D15" s="38">
        <v>5.3550748849460978E-3</v>
      </c>
      <c r="E15" s="39">
        <v>3157</v>
      </c>
      <c r="F15" s="40">
        <v>2014</v>
      </c>
      <c r="G15" s="40">
        <v>69943</v>
      </c>
      <c r="H15" s="23">
        <v>7.0000000000000007E-2</v>
      </c>
      <c r="I15" s="22">
        <v>3.7249200340945442E-2</v>
      </c>
      <c r="J15" s="22">
        <v>0.13761374844102098</v>
      </c>
      <c r="K15" s="22">
        <v>0.40825308356490375</v>
      </c>
      <c r="L15" s="22">
        <v>0.17051640039017207</v>
      </c>
      <c r="M15" s="22">
        <v>0.71467675758135396</v>
      </c>
      <c r="N15" s="22">
        <v>0.44526667642946827</v>
      </c>
      <c r="O15" s="22">
        <v>0.14368695143159882</v>
      </c>
      <c r="P15" s="22">
        <v>0.7066358410252449</v>
      </c>
      <c r="Q15" s="28">
        <v>86.197908267520475</v>
      </c>
      <c r="R15" s="28">
        <v>21.289330058764776</v>
      </c>
      <c r="S15" s="28">
        <v>209.51820299110076</v>
      </c>
      <c r="T15" s="48">
        <v>76.494586974454293</v>
      </c>
      <c r="U15" s="48">
        <v>27.126806820875132</v>
      </c>
      <c r="V15" s="48">
        <v>194.89620441684895</v>
      </c>
      <c r="W15" s="48">
        <v>24.880831393366957</v>
      </c>
      <c r="X15" s="48">
        <v>22.313106851464259</v>
      </c>
      <c r="Y15" s="48">
        <v>27.291758593752171</v>
      </c>
      <c r="AA15" s="7"/>
      <c r="AB15" s="8"/>
      <c r="AC15" s="9"/>
      <c r="AD15" s="9"/>
      <c r="AE15" s="14"/>
    </row>
    <row r="16" spans="1:31" x14ac:dyDescent="0.2">
      <c r="A16" s="30" t="s">
        <v>59</v>
      </c>
      <c r="B16" s="31" t="s">
        <v>16</v>
      </c>
      <c r="C16" s="31" t="s">
        <v>14</v>
      </c>
      <c r="D16" s="38">
        <v>3.5111803959309316E-2</v>
      </c>
      <c r="E16" s="28">
        <v>591</v>
      </c>
      <c r="F16" s="40">
        <v>5602</v>
      </c>
      <c r="G16" s="40">
        <v>140000</v>
      </c>
      <c r="H16" s="23">
        <v>0.14000000000000001</v>
      </c>
      <c r="I16" s="22">
        <v>7.7103996820624729E-2</v>
      </c>
      <c r="J16" s="22">
        <v>0.25752479906364883</v>
      </c>
      <c r="K16" s="22">
        <v>-1.7018583679779906E-2</v>
      </c>
      <c r="L16" s="22">
        <v>-0.38313962110655098</v>
      </c>
      <c r="M16" s="22">
        <v>0.24381619126240409</v>
      </c>
      <c r="N16" s="22">
        <v>0.60928501810406344</v>
      </c>
      <c r="O16" s="22">
        <v>0.30075961175991439</v>
      </c>
      <c r="P16" s="22">
        <v>1.0741957707428791</v>
      </c>
      <c r="Q16" s="28">
        <v>42.649232732530535</v>
      </c>
      <c r="R16" s="28">
        <v>14.062904235199248</v>
      </c>
      <c r="S16" s="28">
        <v>139.62097277940586</v>
      </c>
      <c r="T16" s="47">
        <v>-2.1761331775246804</v>
      </c>
      <c r="U16" s="188">
        <v>-28.680496462621157</v>
      </c>
      <c r="V16" s="188">
        <v>17.113998762803902</v>
      </c>
      <c r="W16" s="48">
        <v>25.457913080041426</v>
      </c>
      <c r="X16" s="48">
        <v>22.802345040074574</v>
      </c>
      <c r="Y16" s="48">
        <v>27.387552318314462</v>
      </c>
      <c r="AA16" s="4"/>
      <c r="AB16" s="3"/>
      <c r="AC16" s="9"/>
      <c r="AD16" s="9"/>
      <c r="AE16" s="14"/>
    </row>
    <row r="17" spans="1:31" x14ac:dyDescent="0.2">
      <c r="A17" s="30" t="s">
        <v>290</v>
      </c>
      <c r="B17" s="31" t="s">
        <v>18</v>
      </c>
      <c r="C17" s="31" t="s">
        <v>19</v>
      </c>
      <c r="D17" s="34">
        <v>0.05</v>
      </c>
      <c r="E17" s="28">
        <v>104</v>
      </c>
      <c r="F17" s="40">
        <v>7114</v>
      </c>
      <c r="G17" s="40">
        <v>611713</v>
      </c>
      <c r="H17" s="23">
        <v>0.1</v>
      </c>
      <c r="I17" s="22">
        <v>4.961128974856787E-2</v>
      </c>
      <c r="J17" s="22">
        <v>0.20544182347529258</v>
      </c>
      <c r="K17" s="22">
        <v>-0.38824931277337055</v>
      </c>
      <c r="L17" s="22">
        <v>-0.6913361290961566</v>
      </c>
      <c r="M17" s="22">
        <v>-0.13788476698463553</v>
      </c>
      <c r="N17" s="22">
        <v>1.0268363250382888</v>
      </c>
      <c r="O17" s="22">
        <v>0.67709419514790425</v>
      </c>
      <c r="P17" s="22">
        <v>1.366103028789184</v>
      </c>
      <c r="Q17" s="28">
        <v>36.035494645557534</v>
      </c>
      <c r="R17" s="28">
        <v>14.935858281314701</v>
      </c>
      <c r="S17" s="28">
        <v>95.9143716261066</v>
      </c>
      <c r="T17" s="48">
        <v>-13.140012713793684</v>
      </c>
      <c r="U17" s="48">
        <v>-32.446150214360188</v>
      </c>
      <c r="V17" s="48">
        <v>-3.5065817436258513</v>
      </c>
      <c r="W17" s="48">
        <v>12.133514143250537</v>
      </c>
      <c r="X17" s="48">
        <v>10.958371083825808</v>
      </c>
      <c r="Y17" s="48">
        <v>13.301156684718288</v>
      </c>
      <c r="AB17" s="187"/>
      <c r="AC17" s="2"/>
      <c r="AD17" s="2"/>
      <c r="AE17" s="14"/>
    </row>
    <row r="18" spans="1:31" x14ac:dyDescent="0.2">
      <c r="A18" s="31" t="s">
        <v>61</v>
      </c>
      <c r="B18" s="31" t="s">
        <v>44</v>
      </c>
      <c r="C18" s="31" t="s">
        <v>8</v>
      </c>
      <c r="D18" s="38">
        <v>7.6944703367586281E-3</v>
      </c>
      <c r="E18" s="28">
        <v>3829</v>
      </c>
      <c r="F18" s="35">
        <v>840</v>
      </c>
      <c r="G18" s="35">
        <v>29900</v>
      </c>
      <c r="H18" s="23">
        <v>0.03</v>
      </c>
      <c r="I18" s="22">
        <v>1.74972412986984E-2</v>
      </c>
      <c r="J18" s="22">
        <v>5.5829396772525949E-2</v>
      </c>
      <c r="K18" s="22">
        <v>0.15529485180016028</v>
      </c>
      <c r="L18" s="22">
        <v>-5.5511322295064891E-2</v>
      </c>
      <c r="M18" s="22">
        <v>0.39583231049186551</v>
      </c>
      <c r="N18" s="22">
        <v>0.75090803901451286</v>
      </c>
      <c r="O18" s="22">
        <v>0.50120396698353753</v>
      </c>
      <c r="P18" s="22">
        <v>0.95391522805494344</v>
      </c>
      <c r="Q18" s="28">
        <v>144.32533438119029</v>
      </c>
      <c r="R18" s="28">
        <v>66.627272597740429</v>
      </c>
      <c r="S18" s="28">
        <v>256.82456462998107</v>
      </c>
      <c r="T18" s="48">
        <v>28.561140574266577</v>
      </c>
      <c r="U18" s="48">
        <v>-9.088090102545717</v>
      </c>
      <c r="V18" s="48">
        <v>80.774854914939823</v>
      </c>
      <c r="W18" s="48">
        <v>16.312150660893444</v>
      </c>
      <c r="X18" s="48">
        <v>14.856042211565116</v>
      </c>
      <c r="Y18" s="48">
        <v>17.884696645006454</v>
      </c>
      <c r="AA18" s="4"/>
      <c r="AB18" s="3"/>
      <c r="AC18" s="4"/>
      <c r="AD18" s="2"/>
      <c r="AE18" s="14"/>
    </row>
    <row r="19" spans="1:31" x14ac:dyDescent="0.2">
      <c r="A19" s="30" t="s">
        <v>63</v>
      </c>
      <c r="B19" s="31" t="s">
        <v>240</v>
      </c>
      <c r="C19" s="31" t="s">
        <v>8</v>
      </c>
      <c r="D19" s="22"/>
      <c r="E19" s="28"/>
      <c r="F19" s="28"/>
      <c r="G19" s="28"/>
      <c r="H19" s="23">
        <v>0.06</v>
      </c>
      <c r="I19" s="22">
        <v>3.4127201331174098E-2</v>
      </c>
      <c r="J19" s="22">
        <v>0.11276500467759316</v>
      </c>
      <c r="K19" s="22">
        <v>-0.29321108700735149</v>
      </c>
      <c r="L19" s="22">
        <v>-0.53411187203863353</v>
      </c>
      <c r="M19" s="22">
        <v>-0.10021822541450917</v>
      </c>
      <c r="N19" s="22">
        <v>1.0090868444097529</v>
      </c>
      <c r="O19" s="22">
        <v>0.76099961621071543</v>
      </c>
      <c r="P19" s="22">
        <v>1.3028255159304958</v>
      </c>
      <c r="Q19" s="28"/>
      <c r="R19" s="28"/>
      <c r="S19" s="28"/>
      <c r="T19" s="48"/>
      <c r="U19" s="48"/>
      <c r="V19" s="48"/>
      <c r="W19" s="48"/>
      <c r="X19" s="48"/>
      <c r="Y19" s="48"/>
      <c r="AA19" s="4"/>
      <c r="AB19" s="3"/>
      <c r="AC19" s="4"/>
      <c r="AD19" s="2"/>
      <c r="AE19" s="14"/>
    </row>
    <row r="20" spans="1:31" x14ac:dyDescent="0.2">
      <c r="A20" s="30" t="s">
        <v>62</v>
      </c>
      <c r="B20" s="32" t="s">
        <v>21</v>
      </c>
      <c r="C20" s="31" t="s">
        <v>8</v>
      </c>
      <c r="D20" s="22"/>
      <c r="E20" s="28"/>
      <c r="F20" s="28"/>
      <c r="G20" s="28"/>
      <c r="H20" s="23">
        <v>0.23</v>
      </c>
      <c r="I20" s="22">
        <v>0.12772704968004014</v>
      </c>
      <c r="J20" s="22">
        <v>0.42975609056142183</v>
      </c>
      <c r="K20" s="22">
        <v>0.31</v>
      </c>
      <c r="L20" s="22">
        <v>0.12</v>
      </c>
      <c r="M20" s="22">
        <v>0.52</v>
      </c>
      <c r="N20" s="22">
        <v>0.41399999999999998</v>
      </c>
      <c r="O20" s="22">
        <v>0.10999999999999999</v>
      </c>
      <c r="P20" s="22">
        <v>0.64</v>
      </c>
      <c r="Q20" s="28"/>
      <c r="R20" s="28"/>
      <c r="S20" s="28"/>
      <c r="T20" s="48"/>
      <c r="U20" s="48"/>
      <c r="V20" s="48"/>
      <c r="W20" s="48"/>
      <c r="X20" s="48"/>
      <c r="Y20" s="48"/>
      <c r="AB20" s="3"/>
      <c r="AC20" s="2"/>
      <c r="AD20" s="2"/>
      <c r="AE20" s="14"/>
    </row>
    <row r="21" spans="1:31" x14ac:dyDescent="0.2">
      <c r="A21" s="30" t="s">
        <v>60</v>
      </c>
      <c r="B21" s="31" t="s">
        <v>17</v>
      </c>
      <c r="C21" s="31" t="s">
        <v>8</v>
      </c>
      <c r="D21" s="34">
        <v>0.15</v>
      </c>
      <c r="E21" s="28">
        <v>64</v>
      </c>
      <c r="F21" s="35">
        <v>460</v>
      </c>
      <c r="G21" s="35">
        <v>32300</v>
      </c>
      <c r="H21" s="23">
        <v>0.33</v>
      </c>
      <c r="I21" s="22">
        <v>0.22177330068764295</v>
      </c>
      <c r="J21" s="22">
        <v>0.59377428171343416</v>
      </c>
      <c r="K21" s="22">
        <v>2.5379699284935036E-2</v>
      </c>
      <c r="L21" s="22">
        <v>-0.15995183667962848</v>
      </c>
      <c r="M21" s="22">
        <v>0.19811280597684661</v>
      </c>
      <c r="N21" s="22">
        <v>0.38813987653150522</v>
      </c>
      <c r="O21" s="22">
        <v>-0.13615291028708149</v>
      </c>
      <c r="P21" s="22">
        <v>0.77919292465158718</v>
      </c>
      <c r="Q21" s="28">
        <v>12.433033591877052</v>
      </c>
      <c r="R21" s="28">
        <v>-2.5230410760491111</v>
      </c>
      <c r="S21" s="28">
        <v>53.891743292499157</v>
      </c>
      <c r="T21" s="48">
        <v>0.75450774422675171</v>
      </c>
      <c r="U21" s="48">
        <v>-5.5402827556860634</v>
      </c>
      <c r="V21" s="48">
        <v>5.7072719269652259</v>
      </c>
      <c r="W21" s="48">
        <v>18.341236129977808</v>
      </c>
      <c r="X21" s="48">
        <v>16.63313726603181</v>
      </c>
      <c r="Y21" s="48">
        <v>20.098310984587464</v>
      </c>
      <c r="AB21" s="187"/>
      <c r="AC21" s="9"/>
      <c r="AD21" s="9"/>
      <c r="AE21" s="14"/>
    </row>
    <row r="22" spans="1:31" x14ac:dyDescent="0.2">
      <c r="A22" s="30"/>
      <c r="B22" s="31"/>
      <c r="C22" s="31"/>
      <c r="D22" s="34"/>
      <c r="E22" s="28"/>
      <c r="F22" s="35"/>
      <c r="G22" s="35"/>
      <c r="H22" s="23"/>
      <c r="I22" s="22"/>
      <c r="J22" s="22"/>
      <c r="K22" s="22"/>
      <c r="L22" s="22"/>
      <c r="M22" s="22"/>
      <c r="N22" s="22"/>
      <c r="O22" s="22"/>
      <c r="P22" s="22"/>
      <c r="Q22" s="28"/>
      <c r="R22" s="28"/>
      <c r="S22" s="28"/>
      <c r="T22" s="48"/>
      <c r="U22" s="48"/>
      <c r="V22" s="48"/>
      <c r="W22" s="48"/>
      <c r="X22" s="48"/>
      <c r="Y22" s="48"/>
      <c r="AA22" s="5"/>
      <c r="AB22" s="10"/>
      <c r="AC22" s="9"/>
      <c r="AD22" s="9"/>
      <c r="AE22" s="14"/>
    </row>
    <row r="23" spans="1:31" x14ac:dyDescent="0.2">
      <c r="A23" s="194" t="s">
        <v>208</v>
      </c>
      <c r="B23" s="194"/>
      <c r="C23" s="194"/>
      <c r="D23" s="26"/>
      <c r="E23" s="27"/>
      <c r="F23" s="27"/>
      <c r="G23" s="27"/>
      <c r="H23" s="24"/>
      <c r="I23" s="22"/>
      <c r="J23" s="22"/>
      <c r="K23" s="22"/>
      <c r="L23" s="22"/>
      <c r="M23" s="22"/>
      <c r="N23" s="22"/>
      <c r="O23" s="22"/>
      <c r="P23" s="22"/>
      <c r="Q23" s="28"/>
      <c r="R23" s="28"/>
      <c r="S23" s="28"/>
      <c r="T23" s="48"/>
      <c r="U23" s="48"/>
      <c r="V23" s="48"/>
      <c r="W23" s="48"/>
      <c r="X23" s="48"/>
      <c r="Y23" s="48"/>
      <c r="AA23" s="3"/>
      <c r="AB23" s="3"/>
      <c r="AC23" s="3"/>
      <c r="AD23" s="3"/>
      <c r="AE23" s="14"/>
    </row>
    <row r="24" spans="1:31" x14ac:dyDescent="0.2">
      <c r="A24" s="30" t="s">
        <v>22</v>
      </c>
      <c r="B24" s="33" t="s">
        <v>23</v>
      </c>
      <c r="C24" s="31" t="s">
        <v>8</v>
      </c>
      <c r="D24" s="34">
        <v>0.48</v>
      </c>
      <c r="E24" s="28">
        <v>20.980519083478352</v>
      </c>
      <c r="F24" s="35">
        <v>12000</v>
      </c>
      <c r="G24" s="35">
        <v>598000</v>
      </c>
      <c r="H24" s="23">
        <v>0.73</v>
      </c>
      <c r="I24" s="22">
        <v>0.45638785191510661</v>
      </c>
      <c r="J24" s="22">
        <v>1.3145031495892017</v>
      </c>
      <c r="K24" s="22">
        <v>0.34177188562101407</v>
      </c>
      <c r="L24" s="22">
        <v>0.18195428641549988</v>
      </c>
      <c r="M24" s="22">
        <v>0.57787310070788978</v>
      </c>
      <c r="N24" s="22">
        <v>-0.87751598551126964</v>
      </c>
      <c r="O24" s="22">
        <v>-1.7265897958978109</v>
      </c>
      <c r="P24" s="22">
        <v>0.10610747991748237</v>
      </c>
      <c r="Q24" s="28">
        <v>-6.7439735889738737</v>
      </c>
      <c r="R24" s="28">
        <v>-10.44885505212776</v>
      </c>
      <c r="S24" s="28">
        <v>1.5970216252398357</v>
      </c>
      <c r="T24" s="48">
        <v>3.1965996650408108</v>
      </c>
      <c r="U24" s="48">
        <v>1.9941069040920634</v>
      </c>
      <c r="V24" s="48">
        <v>5.3415589532357908</v>
      </c>
      <c r="W24" s="48">
        <v>12.801889657109065</v>
      </c>
      <c r="X24" s="48">
        <v>11.356138242280641</v>
      </c>
      <c r="Y24" s="48">
        <v>13.900511920963176</v>
      </c>
      <c r="AA24" s="5"/>
      <c r="AB24" s="6"/>
      <c r="AC24" s="2"/>
      <c r="AD24" s="2"/>
      <c r="AE24" s="14"/>
    </row>
    <row r="25" spans="1:31" x14ac:dyDescent="0.2">
      <c r="A25" s="30" t="s">
        <v>24</v>
      </c>
      <c r="B25" s="33" t="s">
        <v>25</v>
      </c>
      <c r="C25" s="31" t="s">
        <v>8</v>
      </c>
      <c r="D25" s="34">
        <v>0.5</v>
      </c>
      <c r="E25" s="28">
        <v>12.1</v>
      </c>
      <c r="F25" s="35">
        <v>6200</v>
      </c>
      <c r="G25" s="35">
        <v>250000</v>
      </c>
      <c r="H25" s="23">
        <v>0.5</v>
      </c>
      <c r="I25" s="22">
        <v>0.31235047498944468</v>
      </c>
      <c r="J25" s="22">
        <v>0.91596927908287884</v>
      </c>
      <c r="K25" s="22">
        <v>0.56519143738519162</v>
      </c>
      <c r="L25" s="22">
        <v>0.39669452474998873</v>
      </c>
      <c r="M25" s="22">
        <v>0.92218494114284355</v>
      </c>
      <c r="N25" s="22">
        <v>-0.55731782209020886</v>
      </c>
      <c r="O25" s="22">
        <v>-1.3418033567453238</v>
      </c>
      <c r="P25" s="22">
        <v>-3.2722109046367076E-2</v>
      </c>
      <c r="Q25" s="28">
        <v>-9.2842427958951941</v>
      </c>
      <c r="R25" s="28">
        <v>-14.551015507591597</v>
      </c>
      <c r="S25" s="28">
        <v>0.955052509463723</v>
      </c>
      <c r="T25" s="48">
        <v>10.322767034457781</v>
      </c>
      <c r="U25" s="48">
        <v>6.3711068473940511</v>
      </c>
      <c r="V25" s="48">
        <v>20.470995362052179</v>
      </c>
      <c r="W25" s="48">
        <v>15.579105048475533</v>
      </c>
      <c r="X25" s="48">
        <v>14.135285256132441</v>
      </c>
      <c r="Y25" s="48">
        <v>17.13525617712763</v>
      </c>
      <c r="AA25" s="5"/>
      <c r="AB25" s="6"/>
      <c r="AC25" s="2"/>
      <c r="AD25" s="2"/>
      <c r="AE25" s="14"/>
    </row>
    <row r="26" spans="1:31" x14ac:dyDescent="0.2">
      <c r="A26" s="31" t="s">
        <v>64</v>
      </c>
      <c r="B26" s="31" t="s">
        <v>26</v>
      </c>
      <c r="C26" s="31" t="s">
        <v>27</v>
      </c>
      <c r="D26" s="34">
        <v>0.29074070499999999</v>
      </c>
      <c r="E26" s="28">
        <v>19.587839371511265</v>
      </c>
      <c r="F26" s="35">
        <v>28400</v>
      </c>
      <c r="G26" s="35">
        <v>832000</v>
      </c>
      <c r="H26" s="23">
        <v>1.63</v>
      </c>
      <c r="I26" s="22">
        <v>1.0489576120340454</v>
      </c>
      <c r="J26" s="22">
        <v>2.783231301829673</v>
      </c>
      <c r="K26" s="22">
        <v>6.9172793495380192E-2</v>
      </c>
      <c r="L26" s="22">
        <v>-0.15245400097685027</v>
      </c>
      <c r="M26" s="22">
        <v>0.45786839821103181</v>
      </c>
      <c r="N26" s="22">
        <v>-1.3362193880636177</v>
      </c>
      <c r="O26" s="22">
        <v>-3.1386174896631696</v>
      </c>
      <c r="P26" s="22">
        <v>-9.9994452616026352E-2</v>
      </c>
      <c r="Q26" s="28">
        <v>-4.4001345732991801</v>
      </c>
      <c r="R26" s="28">
        <v>-6.4045158134787563</v>
      </c>
      <c r="S26" s="28">
        <v>-0.61084306432453195</v>
      </c>
      <c r="T26" s="48">
        <v>0.27594529128472967</v>
      </c>
      <c r="U26" s="48">
        <v>-0.7843593940087682</v>
      </c>
      <c r="V26" s="48">
        <v>1.0547944336268171</v>
      </c>
      <c r="W26" s="48">
        <v>7.4787956596012624</v>
      </c>
      <c r="X26" s="48">
        <v>6.748275886887102</v>
      </c>
      <c r="Y26" s="48">
        <v>8.2836721911888294</v>
      </c>
      <c r="AA26" s="11"/>
      <c r="AB26" s="6"/>
      <c r="AC26" s="2"/>
      <c r="AD26" s="2"/>
      <c r="AE26" s="14"/>
    </row>
    <row r="27" spans="1:31" x14ac:dyDescent="0.2">
      <c r="A27" s="31"/>
      <c r="B27" s="31"/>
      <c r="C27" s="31"/>
      <c r="D27" s="34"/>
      <c r="E27" s="28"/>
      <c r="F27" s="35"/>
      <c r="G27" s="35"/>
      <c r="H27" s="23"/>
      <c r="I27" s="22"/>
      <c r="J27" s="22"/>
      <c r="K27" s="22"/>
      <c r="L27" s="22"/>
      <c r="M27" s="22"/>
      <c r="N27" s="22"/>
      <c r="O27" s="22"/>
      <c r="P27" s="22"/>
      <c r="Q27" s="28"/>
      <c r="R27" s="28"/>
      <c r="S27" s="28"/>
      <c r="T27" s="48"/>
      <c r="U27" s="48"/>
      <c r="V27" s="48"/>
      <c r="W27" s="48"/>
      <c r="X27" s="48"/>
      <c r="Y27" s="48"/>
      <c r="AA27" s="11"/>
      <c r="AB27" s="6"/>
      <c r="AC27" s="2"/>
      <c r="AD27" s="2"/>
      <c r="AE27" s="14"/>
    </row>
    <row r="28" spans="1:31" x14ac:dyDescent="0.2">
      <c r="A28" s="195" t="s">
        <v>28</v>
      </c>
      <c r="B28" s="195"/>
      <c r="C28" s="195"/>
      <c r="D28" s="26"/>
      <c r="E28" s="27"/>
      <c r="F28" s="27"/>
      <c r="G28" s="27"/>
      <c r="H28" s="24"/>
      <c r="I28" s="22"/>
      <c r="J28" s="22"/>
      <c r="K28" s="22"/>
      <c r="L28" s="22"/>
      <c r="M28" s="22"/>
      <c r="N28" s="22"/>
      <c r="O28" s="22"/>
      <c r="P28" s="22"/>
      <c r="Q28" s="28"/>
      <c r="R28" s="28"/>
      <c r="S28" s="28"/>
      <c r="T28" s="48"/>
      <c r="U28" s="48"/>
      <c r="V28" s="48"/>
      <c r="W28" s="48"/>
      <c r="X28" s="48"/>
      <c r="Y28" s="48"/>
      <c r="AA28" s="3"/>
      <c r="AB28" s="3"/>
      <c r="AC28" s="3"/>
      <c r="AD28" s="3"/>
      <c r="AE28" s="14"/>
    </row>
    <row r="29" spans="1:31" x14ac:dyDescent="0.2">
      <c r="A29" s="30" t="s">
        <v>65</v>
      </c>
      <c r="B29" s="31" t="s">
        <v>29</v>
      </c>
      <c r="C29" s="31" t="s">
        <v>30</v>
      </c>
      <c r="D29" s="41">
        <v>0.1</v>
      </c>
      <c r="E29" s="42">
        <v>207.32340301675978</v>
      </c>
      <c r="F29" s="35">
        <v>103800</v>
      </c>
      <c r="G29" s="35">
        <v>2242000</v>
      </c>
      <c r="H29" s="23">
        <v>0.41</v>
      </c>
      <c r="I29" s="22">
        <v>0.18293081898621161</v>
      </c>
      <c r="J29" s="22">
        <v>0.85660329758301423</v>
      </c>
      <c r="K29" s="22">
        <v>0.43115482250629544</v>
      </c>
      <c r="L29" s="22">
        <v>0.20408564149250707</v>
      </c>
      <c r="M29" s="22">
        <v>0.87775812008930965</v>
      </c>
      <c r="N29" s="22">
        <v>0.03</v>
      </c>
      <c r="O29" s="22">
        <v>-0.19706918101378837</v>
      </c>
      <c r="P29" s="22">
        <v>0.47660329758301423</v>
      </c>
      <c r="Q29" s="28">
        <v>2.2626394325880712</v>
      </c>
      <c r="R29" s="28">
        <v>-22.186632236574098</v>
      </c>
      <c r="S29" s="28">
        <v>60.898650139781147</v>
      </c>
      <c r="T29" s="48">
        <v>35.913053729300628</v>
      </c>
      <c r="U29" s="48">
        <v>18.619318909673687</v>
      </c>
      <c r="V29" s="48">
        <v>66.972898207575696</v>
      </c>
      <c r="W29" s="48">
        <v>44.780967978743995</v>
      </c>
      <c r="X29" s="48">
        <v>39.592755066991842</v>
      </c>
      <c r="Y29" s="48">
        <v>48.171756729481039</v>
      </c>
      <c r="AA29" s="12"/>
      <c r="AB29" s="13"/>
      <c r="AC29" s="2"/>
      <c r="AD29" s="2"/>
      <c r="AE29" s="14"/>
    </row>
    <row r="30" spans="1:31" x14ac:dyDescent="0.2">
      <c r="A30" s="30" t="s">
        <v>268</v>
      </c>
      <c r="B30" s="31" t="s">
        <v>31</v>
      </c>
      <c r="C30" s="31" t="s">
        <v>32</v>
      </c>
      <c r="D30" s="34">
        <v>0.05</v>
      </c>
      <c r="E30" s="28">
        <v>193.88908679245282</v>
      </c>
      <c r="F30" s="40">
        <v>17620</v>
      </c>
      <c r="G30" s="40">
        <v>975379</v>
      </c>
      <c r="H30" s="23">
        <v>0.21</v>
      </c>
      <c r="I30" s="22">
        <v>0.11228690959333473</v>
      </c>
      <c r="J30" s="22">
        <v>0.39779102389753074</v>
      </c>
      <c r="K30" s="22">
        <v>0.35699999999999998</v>
      </c>
      <c r="L30" s="22">
        <v>0.25928690959333472</v>
      </c>
      <c r="M30" s="22">
        <v>0.54479102389753076</v>
      </c>
      <c r="N30" s="22">
        <v>0.05</v>
      </c>
      <c r="O30" s="22">
        <v>-4.7713090406665257E-2</v>
      </c>
      <c r="P30" s="22">
        <v>0.23779102389753076</v>
      </c>
      <c r="Q30" s="28">
        <v>1</v>
      </c>
      <c r="R30" s="28">
        <v>-6</v>
      </c>
      <c r="S30" s="28">
        <v>22</v>
      </c>
      <c r="T30" s="48">
        <v>9</v>
      </c>
      <c r="U30" s="48">
        <v>5</v>
      </c>
      <c r="V30" s="48">
        <v>18</v>
      </c>
      <c r="W30" s="48">
        <v>14.143895750259908</v>
      </c>
      <c r="X30" s="48">
        <v>12.843539164878425</v>
      </c>
      <c r="Y30" s="48">
        <v>15.512558770162366</v>
      </c>
      <c r="AA30" s="5"/>
      <c r="AB30" s="6"/>
      <c r="AC30" s="9"/>
      <c r="AD30" s="9"/>
      <c r="AE30" s="14"/>
    </row>
    <row r="31" spans="1:31" x14ac:dyDescent="0.2">
      <c r="A31" s="30" t="s">
        <v>67</v>
      </c>
      <c r="B31" s="31" t="s">
        <v>33</v>
      </c>
      <c r="C31" s="31" t="s">
        <v>34</v>
      </c>
      <c r="D31" s="34">
        <v>0.12</v>
      </c>
      <c r="E31" s="28">
        <v>245.1916448840054</v>
      </c>
      <c r="F31" s="35">
        <v>177000</v>
      </c>
      <c r="G31" s="35">
        <v>5088000</v>
      </c>
      <c r="H31" s="23">
        <v>0.28000000000000003</v>
      </c>
      <c r="I31" s="22">
        <v>0.16332108740099693</v>
      </c>
      <c r="J31" s="22">
        <v>0.53486041425447639</v>
      </c>
      <c r="K31" s="22">
        <v>0.27739233926820839</v>
      </c>
      <c r="L31" s="22">
        <v>0.16071342666920529</v>
      </c>
      <c r="M31" s="22">
        <v>0.53225275352268475</v>
      </c>
      <c r="N31" s="22">
        <v>0.15941921350596777</v>
      </c>
      <c r="O31" s="22">
        <v>4.2740300906964679E-2</v>
      </c>
      <c r="P31" s="22">
        <v>0.41427962776044414</v>
      </c>
      <c r="Q31" s="28">
        <v>8.1826825710146665</v>
      </c>
      <c r="R31" s="28">
        <v>-8.7216027933304829</v>
      </c>
      <c r="S31" s="28">
        <v>53.745581024340126</v>
      </c>
      <c r="T31" s="48">
        <v>13.240066780609085</v>
      </c>
      <c r="U31" s="48">
        <v>7.155591148993329</v>
      </c>
      <c r="V31" s="48">
        <v>31.813509467741575</v>
      </c>
      <c r="W31" s="48">
        <v>28.985583816464953</v>
      </c>
      <c r="X31" s="48">
        <v>26.25332091955741</v>
      </c>
      <c r="Y31" s="48">
        <v>31.7898654446786</v>
      </c>
      <c r="AA31" s="5"/>
      <c r="AB31" s="6"/>
      <c r="AC31" s="2"/>
      <c r="AD31" s="2"/>
      <c r="AE31" s="14"/>
    </row>
    <row r="32" spans="1:31" s="29" customFormat="1" ht="15" x14ac:dyDescent="0.2">
      <c r="A32" s="17"/>
      <c r="B32" s="33"/>
      <c r="C32" s="17"/>
      <c r="D32" s="17"/>
      <c r="E32" s="17"/>
      <c r="F32" s="17"/>
      <c r="G32" s="17"/>
      <c r="H32" s="17"/>
      <c r="I32" s="17"/>
      <c r="J32" s="17"/>
      <c r="K32" s="161"/>
      <c r="L32" s="17"/>
      <c r="M32" s="17"/>
      <c r="N32" s="17"/>
      <c r="O32" s="17"/>
      <c r="P32" s="17"/>
      <c r="Q32" s="17"/>
      <c r="R32" s="17"/>
      <c r="S32" s="17"/>
      <c r="T32" s="17"/>
      <c r="U32" s="17"/>
      <c r="V32" s="17"/>
      <c r="W32" s="17"/>
      <c r="X32" s="17"/>
      <c r="Y32" s="17"/>
    </row>
    <row r="33" spans="1:27" s="29" customFormat="1" x14ac:dyDescent="0.2">
      <c r="A33" s="73" t="s">
        <v>214</v>
      </c>
      <c r="B33" s="17"/>
      <c r="C33" s="17"/>
      <c r="D33" s="17"/>
      <c r="E33" s="17"/>
      <c r="F33" s="17"/>
      <c r="G33" s="17"/>
      <c r="H33" s="17"/>
      <c r="I33" s="17"/>
      <c r="J33" s="17"/>
      <c r="K33" s="161"/>
      <c r="L33" s="17"/>
      <c r="M33" s="17"/>
      <c r="N33" s="17"/>
      <c r="O33" s="17"/>
      <c r="P33" s="17"/>
      <c r="Q33" s="17"/>
      <c r="R33" s="17"/>
      <c r="S33" s="17"/>
      <c r="T33" s="17"/>
      <c r="U33" s="17"/>
      <c r="V33" s="17"/>
      <c r="W33" s="17"/>
      <c r="X33" s="17"/>
      <c r="Y33" s="17"/>
    </row>
    <row r="34" spans="1:27" x14ac:dyDescent="0.2">
      <c r="A34" s="73" t="s">
        <v>296</v>
      </c>
      <c r="B34" s="16"/>
      <c r="C34" s="16"/>
      <c r="D34" s="16"/>
      <c r="E34" s="16"/>
      <c r="F34" s="16"/>
      <c r="G34" s="16"/>
      <c r="H34" s="16"/>
      <c r="I34" s="170"/>
      <c r="J34" s="170"/>
      <c r="K34" s="172"/>
      <c r="L34" s="170"/>
      <c r="M34" s="170"/>
      <c r="N34" s="170"/>
      <c r="O34" s="170"/>
      <c r="P34" s="170"/>
      <c r="Q34" s="170"/>
      <c r="R34" s="170"/>
      <c r="S34" s="170"/>
      <c r="T34" s="170"/>
      <c r="U34" s="170"/>
      <c r="V34" s="170"/>
      <c r="W34" s="170"/>
      <c r="X34" s="170"/>
      <c r="Y34" s="170"/>
    </row>
    <row r="35" spans="1:27" x14ac:dyDescent="0.2">
      <c r="K35" s="184"/>
      <c r="L35" s="107"/>
      <c r="M35" s="107"/>
      <c r="N35" s="107"/>
      <c r="O35" s="107"/>
      <c r="P35" s="107"/>
      <c r="Q35" s="174"/>
      <c r="R35" s="174"/>
      <c r="S35" s="174"/>
      <c r="T35" s="174"/>
      <c r="U35" s="174"/>
      <c r="V35" s="174"/>
      <c r="W35" s="174"/>
      <c r="X35" s="104"/>
      <c r="Y35" s="104"/>
    </row>
    <row r="36" spans="1:27" x14ac:dyDescent="0.2">
      <c r="A36" s="77"/>
      <c r="B36" s="77"/>
      <c r="C36" s="77"/>
      <c r="D36" s="77"/>
      <c r="E36" s="77"/>
      <c r="F36" s="77"/>
      <c r="G36" s="77"/>
      <c r="H36" s="77"/>
      <c r="I36" s="3"/>
      <c r="J36" s="3"/>
      <c r="K36" s="185"/>
      <c r="L36" s="3"/>
      <c r="M36" s="3"/>
      <c r="N36" s="3"/>
      <c r="O36" s="3"/>
      <c r="P36" s="3"/>
      <c r="Q36" s="3"/>
      <c r="R36" s="3"/>
      <c r="S36" s="3"/>
      <c r="T36" s="3"/>
      <c r="U36" s="3"/>
      <c r="V36" s="3"/>
      <c r="W36" s="3"/>
      <c r="X36" s="3"/>
      <c r="Y36" s="3"/>
      <c r="Z36" s="77"/>
      <c r="AA36" s="77"/>
    </row>
    <row r="37" spans="1:27" x14ac:dyDescent="0.2">
      <c r="A37" s="77"/>
      <c r="B37" s="77"/>
      <c r="C37" s="77"/>
      <c r="D37" s="77"/>
      <c r="E37" s="77"/>
      <c r="F37" s="77"/>
      <c r="G37" s="77"/>
      <c r="H37" s="77"/>
      <c r="I37" s="3"/>
      <c r="J37" s="3"/>
      <c r="K37" s="186"/>
      <c r="L37" s="3"/>
      <c r="M37" s="3"/>
      <c r="N37" s="3"/>
      <c r="O37" s="3"/>
      <c r="P37" s="3"/>
      <c r="Q37" s="3"/>
      <c r="R37" s="3"/>
      <c r="S37" s="3"/>
      <c r="T37" s="3"/>
      <c r="U37" s="3"/>
      <c r="V37" s="3"/>
      <c r="W37" s="3"/>
      <c r="X37" s="3"/>
      <c r="Y37" s="3"/>
      <c r="Z37" s="77"/>
      <c r="AA37" s="77"/>
    </row>
    <row r="38" spans="1:27" x14ac:dyDescent="0.2">
      <c r="A38" s="128"/>
      <c r="B38" s="129"/>
      <c r="C38" s="129"/>
      <c r="D38" s="77"/>
      <c r="E38" s="77"/>
      <c r="F38" s="77"/>
      <c r="G38" s="77"/>
      <c r="H38" s="77"/>
      <c r="I38" s="4"/>
      <c r="J38" s="4"/>
      <c r="K38" s="186"/>
      <c r="L38" s="4"/>
      <c r="M38" s="4"/>
      <c r="N38" s="3"/>
      <c r="O38" s="4"/>
      <c r="P38" s="4"/>
      <c r="Q38" s="3"/>
      <c r="R38" s="4"/>
      <c r="S38" s="4"/>
      <c r="T38" s="3"/>
      <c r="U38" s="4"/>
      <c r="V38" s="4"/>
      <c r="W38" s="3"/>
      <c r="X38" s="4"/>
      <c r="Y38" s="4"/>
      <c r="Z38" s="77"/>
      <c r="AA38" s="77"/>
    </row>
    <row r="39" spans="1:27" x14ac:dyDescent="0.2">
      <c r="A39" s="128"/>
      <c r="B39" s="129"/>
      <c r="C39" s="129"/>
      <c r="D39" s="77"/>
      <c r="E39" s="77"/>
      <c r="F39" s="77"/>
      <c r="G39" s="77"/>
      <c r="H39" s="77"/>
      <c r="I39" s="4"/>
      <c r="J39" s="4"/>
      <c r="K39" s="186"/>
      <c r="L39" s="4"/>
      <c r="M39" s="4"/>
      <c r="N39" s="3"/>
      <c r="O39" s="4"/>
      <c r="P39" s="4"/>
      <c r="Q39" s="3"/>
      <c r="R39" s="4"/>
      <c r="S39" s="4"/>
      <c r="T39" s="3"/>
      <c r="U39" s="4"/>
      <c r="V39" s="4"/>
      <c r="W39" s="3"/>
      <c r="X39" s="4"/>
      <c r="Y39" s="4"/>
      <c r="Z39" s="77"/>
      <c r="AA39" s="77"/>
    </row>
    <row r="40" spans="1:27" x14ac:dyDescent="0.2">
      <c r="A40" s="129"/>
      <c r="B40" s="129"/>
      <c r="C40" s="129"/>
      <c r="D40" s="77"/>
      <c r="E40" s="77"/>
      <c r="F40" s="77"/>
      <c r="G40" s="77"/>
      <c r="H40" s="77"/>
      <c r="I40" s="4"/>
      <c r="J40" s="4"/>
      <c r="K40" s="186"/>
      <c r="L40" s="4"/>
      <c r="M40" s="4"/>
      <c r="N40" s="3"/>
      <c r="O40" s="4"/>
      <c r="P40" s="4"/>
      <c r="Q40" s="3"/>
      <c r="R40" s="4"/>
      <c r="S40" s="4"/>
      <c r="T40" s="3"/>
      <c r="U40" s="4"/>
      <c r="V40" s="4"/>
      <c r="W40" s="3"/>
      <c r="X40" s="4"/>
      <c r="Y40" s="4"/>
      <c r="Z40" s="77"/>
      <c r="AA40" s="77"/>
    </row>
    <row r="41" spans="1:27" x14ac:dyDescent="0.2">
      <c r="A41" s="128"/>
      <c r="B41" s="129"/>
      <c r="C41" s="129"/>
      <c r="D41" s="77"/>
      <c r="E41" s="77"/>
      <c r="F41" s="77"/>
      <c r="G41" s="77"/>
      <c r="H41" s="77"/>
      <c r="I41" s="4"/>
      <c r="J41" s="4"/>
      <c r="K41" s="186"/>
      <c r="L41" s="4"/>
      <c r="M41" s="4"/>
      <c r="N41" s="3"/>
      <c r="O41" s="4"/>
      <c r="P41" s="4"/>
      <c r="Q41" s="3"/>
      <c r="R41" s="4"/>
      <c r="S41" s="4"/>
      <c r="T41" s="3"/>
      <c r="U41" s="4"/>
      <c r="V41" s="4"/>
      <c r="W41" s="3"/>
      <c r="X41" s="4"/>
      <c r="Y41" s="4"/>
      <c r="Z41" s="77"/>
      <c r="AA41" s="77"/>
    </row>
    <row r="42" spans="1:27" x14ac:dyDescent="0.2">
      <c r="A42" s="128"/>
      <c r="B42" s="129"/>
      <c r="C42" s="129"/>
      <c r="D42" s="77"/>
      <c r="E42" s="77"/>
      <c r="F42" s="77"/>
      <c r="G42" s="77"/>
      <c r="H42" s="77"/>
      <c r="I42" s="4"/>
      <c r="J42" s="4"/>
      <c r="K42" s="186"/>
      <c r="L42" s="4"/>
      <c r="M42" s="4"/>
      <c r="N42" s="3"/>
      <c r="O42" s="4"/>
      <c r="P42" s="4"/>
      <c r="Q42" s="3"/>
      <c r="R42" s="4"/>
      <c r="S42" s="4"/>
      <c r="T42" s="3"/>
      <c r="U42" s="4"/>
      <c r="V42" s="4"/>
      <c r="W42" s="3"/>
      <c r="X42" s="4"/>
      <c r="Y42" s="4"/>
      <c r="Z42" s="77"/>
      <c r="AA42" s="77"/>
    </row>
    <row r="43" spans="1:27" x14ac:dyDescent="0.2">
      <c r="A43" s="128"/>
      <c r="B43" s="129"/>
      <c r="C43" s="129"/>
      <c r="D43" s="77"/>
      <c r="E43" s="77"/>
      <c r="F43" s="77"/>
      <c r="G43" s="77"/>
      <c r="H43" s="77"/>
      <c r="I43" s="4"/>
      <c r="J43" s="4"/>
      <c r="K43" s="186"/>
      <c r="L43" s="4"/>
      <c r="M43" s="4"/>
      <c r="N43" s="3"/>
      <c r="O43" s="4"/>
      <c r="P43" s="4"/>
      <c r="Q43" s="3"/>
      <c r="R43" s="4"/>
      <c r="S43" s="4"/>
      <c r="T43" s="3"/>
      <c r="U43" s="4"/>
      <c r="V43" s="4"/>
      <c r="W43" s="3"/>
      <c r="X43" s="4"/>
      <c r="Y43" s="4"/>
      <c r="Z43" s="77"/>
      <c r="AA43" s="77"/>
    </row>
    <row r="44" spans="1:27" x14ac:dyDescent="0.2">
      <c r="A44" s="129"/>
      <c r="B44" s="129"/>
      <c r="C44" s="129"/>
      <c r="D44" s="77"/>
      <c r="E44" s="77"/>
      <c r="F44" s="77"/>
      <c r="G44" s="77"/>
      <c r="H44" s="77"/>
      <c r="I44" s="4"/>
      <c r="J44" s="4"/>
      <c r="K44" s="186"/>
      <c r="L44" s="4"/>
      <c r="M44" s="4"/>
      <c r="N44" s="3"/>
      <c r="O44" s="4"/>
      <c r="P44" s="4"/>
      <c r="Q44" s="3"/>
      <c r="R44" s="4"/>
      <c r="S44" s="4"/>
      <c r="T44" s="3"/>
      <c r="U44" s="4"/>
      <c r="V44" s="4"/>
      <c r="W44" s="3"/>
      <c r="X44" s="4"/>
      <c r="Y44" s="4"/>
      <c r="Z44" s="77"/>
      <c r="AA44" s="77"/>
    </row>
    <row r="45" spans="1:27" x14ac:dyDescent="0.2">
      <c r="A45" s="190"/>
      <c r="B45" s="190"/>
      <c r="C45" s="190"/>
      <c r="D45" s="77"/>
      <c r="E45" s="77"/>
      <c r="F45" s="77"/>
      <c r="G45" s="77"/>
      <c r="H45" s="77"/>
      <c r="I45" s="4"/>
      <c r="J45" s="4"/>
      <c r="K45" s="186"/>
      <c r="L45" s="4"/>
      <c r="M45" s="4"/>
      <c r="N45" s="3"/>
      <c r="O45" s="4"/>
      <c r="P45" s="4"/>
      <c r="Q45" s="3"/>
      <c r="R45" s="4"/>
      <c r="S45" s="4"/>
      <c r="T45" s="3"/>
      <c r="U45" s="4"/>
      <c r="V45" s="4"/>
      <c r="W45" s="3"/>
      <c r="X45" s="4"/>
      <c r="Y45" s="4"/>
      <c r="Z45" s="77"/>
      <c r="AA45" s="77"/>
    </row>
    <row r="46" spans="1:27" x14ac:dyDescent="0.2">
      <c r="A46" s="128"/>
      <c r="B46" s="129"/>
      <c r="C46" s="129"/>
      <c r="D46" s="77"/>
      <c r="E46" s="77"/>
      <c r="F46" s="77"/>
      <c r="G46" s="77"/>
      <c r="H46" s="77"/>
      <c r="I46" s="4"/>
      <c r="J46" s="4"/>
      <c r="K46" s="186"/>
      <c r="L46" s="4"/>
      <c r="M46" s="4"/>
      <c r="N46" s="3"/>
      <c r="O46" s="4"/>
      <c r="P46" s="4"/>
      <c r="Q46" s="3"/>
      <c r="R46" s="4"/>
      <c r="S46" s="4"/>
      <c r="T46" s="3"/>
      <c r="U46" s="4"/>
      <c r="V46" s="4"/>
      <c r="W46" s="3"/>
      <c r="X46" s="4"/>
      <c r="Y46" s="4"/>
      <c r="Z46" s="77"/>
      <c r="AA46" s="77"/>
    </row>
    <row r="47" spans="1:27" x14ac:dyDescent="0.2">
      <c r="A47" s="128"/>
      <c r="B47" s="129"/>
      <c r="C47" s="129"/>
      <c r="D47" s="77"/>
      <c r="E47" s="77"/>
      <c r="F47" s="77"/>
      <c r="G47" s="77"/>
      <c r="H47" s="77"/>
      <c r="I47" s="4"/>
      <c r="J47" s="4"/>
      <c r="K47" s="186"/>
      <c r="L47" s="4"/>
      <c r="M47" s="4"/>
      <c r="N47" s="3"/>
      <c r="O47" s="4"/>
      <c r="P47" s="4"/>
      <c r="Q47" s="3"/>
      <c r="R47" s="4"/>
      <c r="S47" s="4"/>
      <c r="T47" s="3"/>
      <c r="U47" s="4"/>
      <c r="V47" s="4"/>
      <c r="W47" s="3"/>
      <c r="X47" s="4"/>
      <c r="Y47" s="4"/>
      <c r="Z47" s="77"/>
      <c r="AA47" s="77"/>
    </row>
    <row r="48" spans="1:27" x14ac:dyDescent="0.2">
      <c r="A48" s="128"/>
      <c r="B48" s="129"/>
      <c r="C48" s="129"/>
      <c r="D48" s="77"/>
      <c r="E48" s="77"/>
      <c r="F48" s="77"/>
      <c r="G48" s="77"/>
      <c r="H48" s="77"/>
      <c r="I48" s="4"/>
      <c r="J48" s="4"/>
      <c r="K48" s="186"/>
      <c r="L48" s="4"/>
      <c r="M48" s="4"/>
      <c r="N48" s="3"/>
      <c r="O48" s="4"/>
      <c r="P48" s="4"/>
      <c r="Q48" s="3"/>
      <c r="R48" s="4"/>
      <c r="S48" s="4"/>
      <c r="T48" s="3"/>
      <c r="U48" s="4"/>
      <c r="V48" s="4"/>
      <c r="W48" s="3"/>
      <c r="X48" s="4"/>
      <c r="Y48" s="4"/>
      <c r="Z48" s="77"/>
      <c r="AA48" s="77"/>
    </row>
    <row r="49" spans="1:27" x14ac:dyDescent="0.2">
      <c r="A49" s="128"/>
      <c r="B49" s="129"/>
      <c r="C49" s="129"/>
      <c r="D49" s="77"/>
      <c r="E49" s="77"/>
      <c r="F49" s="77"/>
      <c r="G49" s="77"/>
      <c r="H49" s="77"/>
      <c r="I49" s="4"/>
      <c r="J49" s="4"/>
      <c r="K49" s="186"/>
      <c r="L49" s="4"/>
      <c r="M49" s="4"/>
      <c r="N49" s="3"/>
      <c r="O49" s="4"/>
      <c r="P49" s="4"/>
      <c r="Q49" s="3"/>
      <c r="R49" s="4"/>
      <c r="S49" s="4"/>
      <c r="T49" s="3"/>
      <c r="U49" s="4"/>
      <c r="V49" s="4"/>
      <c r="W49" s="3"/>
      <c r="X49" s="4"/>
      <c r="Y49" s="4"/>
      <c r="Z49" s="77"/>
      <c r="AA49" s="77"/>
    </row>
    <row r="50" spans="1:27" x14ac:dyDescent="0.2">
      <c r="A50" s="128"/>
      <c r="B50" s="129"/>
      <c r="C50" s="129"/>
      <c r="D50" s="77"/>
      <c r="E50" s="77"/>
      <c r="F50" s="77"/>
      <c r="G50" s="77"/>
      <c r="H50" s="77"/>
      <c r="I50" s="4"/>
      <c r="J50" s="4"/>
      <c r="K50" s="186"/>
      <c r="L50" s="4"/>
      <c r="M50" s="4"/>
      <c r="N50" s="3"/>
      <c r="O50" s="4"/>
      <c r="P50" s="4"/>
      <c r="Q50" s="3"/>
      <c r="R50" s="4"/>
      <c r="S50" s="4"/>
      <c r="T50" s="3"/>
      <c r="U50" s="4"/>
      <c r="V50" s="4"/>
      <c r="W50" s="3"/>
      <c r="X50" s="4"/>
      <c r="Y50" s="4"/>
      <c r="Z50" s="77"/>
      <c r="AA50" s="77"/>
    </row>
    <row r="51" spans="1:27" x14ac:dyDescent="0.2">
      <c r="A51" s="129"/>
      <c r="B51" s="129"/>
      <c r="C51" s="129"/>
      <c r="D51" s="77"/>
      <c r="E51" s="77"/>
      <c r="F51" s="77"/>
      <c r="G51" s="77"/>
      <c r="H51" s="77"/>
      <c r="I51" s="4"/>
      <c r="J51" s="4"/>
      <c r="K51" s="186"/>
      <c r="L51" s="4"/>
      <c r="M51" s="4"/>
      <c r="N51" s="3"/>
      <c r="O51" s="4"/>
      <c r="P51" s="4"/>
      <c r="Q51" s="3"/>
      <c r="R51" s="4"/>
      <c r="S51" s="4"/>
      <c r="T51" s="3"/>
      <c r="U51" s="4"/>
      <c r="V51" s="4"/>
      <c r="W51" s="3"/>
      <c r="X51" s="4"/>
      <c r="Y51" s="4"/>
      <c r="Z51" s="77"/>
      <c r="AA51" s="77"/>
    </row>
    <row r="52" spans="1:27" x14ac:dyDescent="0.2">
      <c r="A52" s="128"/>
      <c r="B52" s="129"/>
      <c r="C52" s="129"/>
      <c r="D52" s="77"/>
      <c r="E52" s="77"/>
      <c r="F52" s="77"/>
      <c r="G52" s="77"/>
      <c r="H52" s="77"/>
      <c r="I52" s="4"/>
      <c r="J52" s="4"/>
      <c r="K52" s="186"/>
      <c r="L52" s="4"/>
      <c r="M52" s="4"/>
      <c r="N52" s="3"/>
      <c r="O52" s="4"/>
      <c r="P52" s="4"/>
      <c r="Q52" s="3"/>
      <c r="R52" s="4"/>
      <c r="S52" s="4"/>
      <c r="T52" s="3"/>
      <c r="U52" s="4"/>
      <c r="V52" s="4"/>
      <c r="W52" s="3"/>
      <c r="X52" s="4"/>
      <c r="Y52" s="4"/>
      <c r="Z52" s="77"/>
      <c r="AA52" s="77"/>
    </row>
    <row r="53" spans="1:27" x14ac:dyDescent="0.2">
      <c r="A53" s="128"/>
      <c r="B53" s="130"/>
      <c r="C53" s="129"/>
      <c r="D53" s="77"/>
      <c r="E53" s="77"/>
      <c r="F53" s="77"/>
      <c r="G53" s="77"/>
      <c r="H53" s="77"/>
      <c r="I53" s="4"/>
      <c r="J53" s="4"/>
      <c r="K53" s="186"/>
      <c r="L53" s="4"/>
      <c r="M53" s="4"/>
      <c r="N53" s="3"/>
      <c r="O53" s="4"/>
      <c r="P53" s="4"/>
      <c r="Q53" s="3"/>
      <c r="R53" s="4"/>
      <c r="S53" s="4"/>
      <c r="T53" s="3"/>
      <c r="U53" s="4"/>
      <c r="V53" s="4"/>
      <c r="W53" s="3"/>
      <c r="X53" s="4"/>
      <c r="Y53" s="4"/>
      <c r="Z53" s="77"/>
      <c r="AA53" s="77"/>
    </row>
    <row r="54" spans="1:27" x14ac:dyDescent="0.2">
      <c r="A54" s="191"/>
      <c r="B54" s="191"/>
      <c r="C54" s="191"/>
      <c r="D54" s="77"/>
      <c r="E54" s="77"/>
      <c r="F54" s="77"/>
      <c r="G54" s="77"/>
      <c r="H54" s="77"/>
      <c r="I54" s="4"/>
      <c r="J54" s="4"/>
      <c r="K54" s="186"/>
      <c r="L54" s="4"/>
      <c r="M54" s="4"/>
      <c r="N54" s="3"/>
      <c r="O54" s="4"/>
      <c r="P54" s="4"/>
      <c r="Q54" s="3"/>
      <c r="R54" s="4"/>
      <c r="S54" s="4"/>
      <c r="T54" s="3"/>
      <c r="U54" s="4"/>
      <c r="V54" s="4"/>
      <c r="W54" s="3"/>
      <c r="X54" s="4"/>
      <c r="Y54" s="4"/>
      <c r="Z54" s="77"/>
      <c r="AA54" s="77"/>
    </row>
    <row r="55" spans="1:27" x14ac:dyDescent="0.2">
      <c r="A55" s="128"/>
      <c r="B55" s="131"/>
      <c r="C55" s="129"/>
      <c r="D55" s="77"/>
      <c r="E55" s="77"/>
      <c r="F55" s="77"/>
      <c r="G55" s="77"/>
      <c r="H55" s="77"/>
      <c r="I55" s="4"/>
      <c r="J55" s="4"/>
      <c r="K55" s="186"/>
      <c r="L55" s="4"/>
      <c r="M55" s="4"/>
      <c r="N55" s="3"/>
      <c r="O55" s="4"/>
      <c r="P55" s="4"/>
      <c r="Q55" s="3"/>
      <c r="R55" s="4"/>
      <c r="S55" s="4"/>
      <c r="T55" s="3"/>
      <c r="U55" s="4"/>
      <c r="V55" s="4"/>
      <c r="W55" s="3"/>
      <c r="X55" s="4"/>
      <c r="Y55" s="4"/>
      <c r="Z55" s="77"/>
      <c r="AA55" s="77"/>
    </row>
    <row r="56" spans="1:27" x14ac:dyDescent="0.2">
      <c r="A56" s="128"/>
      <c r="B56" s="131"/>
      <c r="C56" s="129"/>
      <c r="D56" s="77"/>
      <c r="E56" s="77"/>
      <c r="F56" s="77"/>
      <c r="G56" s="77"/>
      <c r="H56" s="77"/>
      <c r="I56" s="4"/>
      <c r="J56" s="4"/>
      <c r="K56" s="186"/>
      <c r="L56" s="4"/>
      <c r="M56" s="4"/>
      <c r="N56" s="3"/>
      <c r="O56" s="4"/>
      <c r="P56" s="4"/>
      <c r="Q56" s="3"/>
      <c r="R56" s="4"/>
      <c r="S56" s="4"/>
      <c r="T56" s="3"/>
      <c r="U56" s="4"/>
      <c r="V56" s="4"/>
      <c r="W56" s="3"/>
      <c r="X56" s="4"/>
      <c r="Y56" s="4"/>
      <c r="Z56" s="77"/>
      <c r="AA56" s="77"/>
    </row>
    <row r="57" spans="1:27" x14ac:dyDescent="0.2">
      <c r="A57" s="129"/>
      <c r="B57" s="129"/>
      <c r="C57" s="129"/>
      <c r="D57" s="77"/>
      <c r="E57" s="77"/>
      <c r="F57" s="77"/>
      <c r="G57" s="77"/>
      <c r="H57" s="77"/>
      <c r="I57" s="4"/>
      <c r="J57" s="4"/>
      <c r="K57" s="186"/>
      <c r="L57" s="4"/>
      <c r="M57" s="4"/>
      <c r="N57" s="3"/>
      <c r="O57" s="4"/>
      <c r="P57" s="4"/>
      <c r="Q57" s="3"/>
      <c r="R57" s="4"/>
      <c r="S57" s="4"/>
      <c r="T57" s="3"/>
      <c r="U57" s="4"/>
      <c r="V57" s="4"/>
      <c r="W57" s="3"/>
      <c r="X57" s="4"/>
      <c r="Y57" s="4"/>
      <c r="Z57" s="77"/>
      <c r="AA57" s="77"/>
    </row>
    <row r="58" spans="1:27" x14ac:dyDescent="0.2">
      <c r="A58" s="190"/>
      <c r="B58" s="190"/>
      <c r="C58" s="190"/>
      <c r="D58" s="77"/>
      <c r="E58" s="77"/>
      <c r="F58" s="77"/>
      <c r="G58" s="77"/>
      <c r="H58" s="77"/>
      <c r="I58" s="4"/>
      <c r="J58" s="4"/>
      <c r="K58" s="186"/>
      <c r="L58" s="4"/>
      <c r="M58" s="4"/>
      <c r="N58" s="3"/>
      <c r="O58" s="4"/>
      <c r="P58" s="4"/>
      <c r="Q58" s="3"/>
      <c r="R58" s="4"/>
      <c r="S58" s="4"/>
      <c r="T58" s="3"/>
      <c r="U58" s="4"/>
      <c r="V58" s="4"/>
      <c r="W58" s="3"/>
      <c r="X58" s="4"/>
      <c r="Y58" s="4"/>
      <c r="Z58" s="77"/>
      <c r="AA58" s="77"/>
    </row>
    <row r="59" spans="1:27" x14ac:dyDescent="0.2">
      <c r="A59" s="128"/>
      <c r="B59" s="129"/>
      <c r="C59" s="129"/>
      <c r="D59" s="77"/>
      <c r="E59" s="77"/>
      <c r="F59" s="77"/>
      <c r="G59" s="77"/>
      <c r="H59" s="77"/>
      <c r="I59" s="4"/>
      <c r="J59" s="4"/>
      <c r="K59" s="186"/>
      <c r="L59" s="4"/>
      <c r="M59" s="4"/>
      <c r="N59" s="3"/>
      <c r="O59" s="4"/>
      <c r="P59" s="4"/>
      <c r="Q59" s="3"/>
      <c r="R59" s="4"/>
      <c r="S59" s="4"/>
      <c r="T59" s="3"/>
      <c r="U59" s="4"/>
      <c r="V59" s="4"/>
      <c r="W59" s="3"/>
      <c r="X59" s="4"/>
      <c r="Y59" s="4"/>
      <c r="Z59" s="77"/>
      <c r="AA59" s="77"/>
    </row>
    <row r="60" spans="1:27" x14ac:dyDescent="0.2">
      <c r="A60" s="128"/>
      <c r="B60" s="129"/>
      <c r="C60" s="129"/>
      <c r="D60" s="77"/>
      <c r="E60" s="77"/>
      <c r="F60" s="77"/>
      <c r="G60" s="77"/>
      <c r="H60" s="77"/>
      <c r="I60" s="4"/>
      <c r="J60" s="4"/>
      <c r="K60" s="186"/>
      <c r="L60" s="4"/>
      <c r="M60" s="4"/>
      <c r="N60" s="3"/>
      <c r="O60" s="4"/>
      <c r="P60" s="4"/>
      <c r="Q60" s="3"/>
      <c r="R60" s="4"/>
      <c r="S60" s="4"/>
      <c r="T60" s="3"/>
      <c r="U60" s="4"/>
      <c r="V60" s="4"/>
      <c r="W60" s="3"/>
      <c r="X60" s="4"/>
      <c r="Y60" s="4"/>
      <c r="Z60" s="77"/>
      <c r="AA60" s="77"/>
    </row>
    <row r="61" spans="1:27" x14ac:dyDescent="0.2">
      <c r="A61" s="128"/>
      <c r="B61" s="129"/>
      <c r="C61" s="129"/>
      <c r="D61" s="77"/>
      <c r="E61" s="77"/>
      <c r="F61" s="77"/>
      <c r="G61" s="77"/>
      <c r="H61" s="77"/>
      <c r="I61" s="4"/>
      <c r="J61" s="4"/>
      <c r="K61" s="186"/>
      <c r="L61" s="4"/>
      <c r="M61" s="4"/>
      <c r="N61" s="3"/>
      <c r="O61" s="4"/>
      <c r="P61" s="4"/>
      <c r="Q61" s="3"/>
      <c r="R61" s="4"/>
      <c r="S61" s="4"/>
      <c r="T61" s="3"/>
      <c r="U61" s="4"/>
      <c r="V61" s="4"/>
      <c r="W61" s="3"/>
      <c r="X61" s="4"/>
      <c r="Y61" s="4"/>
      <c r="Z61" s="77"/>
      <c r="AA61" s="77"/>
    </row>
    <row r="62" spans="1:27" x14ac:dyDescent="0.2">
      <c r="A62" s="77"/>
      <c r="B62" s="77"/>
      <c r="C62" s="77"/>
      <c r="D62" s="77"/>
      <c r="E62" s="77"/>
      <c r="F62" s="77"/>
      <c r="G62" s="77"/>
      <c r="H62" s="77"/>
      <c r="I62" s="3"/>
      <c r="J62" s="3"/>
      <c r="K62" s="186"/>
      <c r="L62" s="3"/>
      <c r="M62" s="3"/>
      <c r="N62" s="3"/>
      <c r="O62" s="3"/>
      <c r="P62" s="3"/>
      <c r="Q62" s="3"/>
      <c r="R62" s="3"/>
      <c r="S62" s="3"/>
      <c r="T62" s="3"/>
      <c r="U62" s="3"/>
      <c r="V62" s="3"/>
      <c r="W62" s="3"/>
      <c r="X62" s="3"/>
      <c r="Y62" s="3"/>
      <c r="Z62" s="77"/>
      <c r="AA62" s="77"/>
    </row>
  </sheetData>
  <mergeCells count="12">
    <mergeCell ref="T1:U1"/>
    <mergeCell ref="A23:C23"/>
    <mergeCell ref="A28:C28"/>
    <mergeCell ref="H1:I1"/>
    <mergeCell ref="K1:L1"/>
    <mergeCell ref="A4:C4"/>
    <mergeCell ref="A13:C13"/>
    <mergeCell ref="A45:C45"/>
    <mergeCell ref="A54:C54"/>
    <mergeCell ref="A58:C58"/>
    <mergeCell ref="N1:O1"/>
    <mergeCell ref="Q1:R1"/>
  </mergeCells>
  <pageMargins left="0.7" right="0.7" top="0.75" bottom="0.75" header="0.3" footer="0.3"/>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B25" sqref="B25"/>
    </sheetView>
  </sheetViews>
  <sheetFormatPr baseColWidth="10" defaultRowHeight="16" x14ac:dyDescent="0.2"/>
  <cols>
    <col min="1" max="1" width="38.5" customWidth="1"/>
    <col min="2" max="2" width="48.1640625" customWidth="1"/>
    <col min="3" max="3" width="108.1640625" customWidth="1"/>
    <col min="4" max="4" width="43.6640625" customWidth="1"/>
    <col min="5" max="6" width="10.83203125" style="14"/>
  </cols>
  <sheetData>
    <row r="1" spans="1:6" ht="17" thickBot="1" x14ac:dyDescent="0.25">
      <c r="A1" s="45" t="s">
        <v>215</v>
      </c>
      <c r="B1" s="120" t="s">
        <v>217</v>
      </c>
      <c r="C1" s="120" t="s">
        <v>216</v>
      </c>
      <c r="D1" s="45" t="s">
        <v>82</v>
      </c>
      <c r="E1" s="63"/>
      <c r="F1" s="63"/>
    </row>
    <row r="2" spans="1:6" x14ac:dyDescent="0.2">
      <c r="A2" s="1" t="s">
        <v>45</v>
      </c>
      <c r="B2" s="51">
        <v>11392</v>
      </c>
      <c r="C2" s="51">
        <v>11187</v>
      </c>
      <c r="D2" s="51">
        <v>205</v>
      </c>
      <c r="E2" s="63"/>
      <c r="F2" s="63"/>
    </row>
    <row r="3" spans="1:6" x14ac:dyDescent="0.2">
      <c r="A3" s="1" t="s">
        <v>3</v>
      </c>
      <c r="B3" s="51">
        <v>38160</v>
      </c>
      <c r="C3" s="51">
        <v>27882</v>
      </c>
      <c r="D3" s="51">
        <v>10278</v>
      </c>
      <c r="E3" s="63"/>
      <c r="F3" s="63"/>
    </row>
    <row r="4" spans="1:6" x14ac:dyDescent="0.2">
      <c r="A4" s="1" t="s">
        <v>42</v>
      </c>
      <c r="B4" s="51">
        <v>3096</v>
      </c>
      <c r="C4" s="51">
        <v>2933</v>
      </c>
      <c r="D4" s="51">
        <v>163</v>
      </c>
      <c r="E4" s="63"/>
      <c r="F4" s="63"/>
    </row>
    <row r="5" spans="1:6" x14ac:dyDescent="0.2">
      <c r="A5" s="1" t="s">
        <v>46</v>
      </c>
      <c r="B5" s="51">
        <v>19991</v>
      </c>
      <c r="C5" s="51">
        <v>14935</v>
      </c>
      <c r="D5" s="51">
        <v>5056</v>
      </c>
      <c r="E5" s="63"/>
      <c r="F5" s="63"/>
    </row>
    <row r="6" spans="1:6" x14ac:dyDescent="0.2">
      <c r="A6" s="1" t="s">
        <v>47</v>
      </c>
      <c r="B6" s="51">
        <v>27338</v>
      </c>
      <c r="C6" s="51">
        <v>19991</v>
      </c>
      <c r="D6" s="51">
        <v>7347</v>
      </c>
      <c r="E6" s="63"/>
      <c r="F6" s="63"/>
    </row>
    <row r="7" spans="1:6" x14ac:dyDescent="0.2">
      <c r="A7" s="1" t="s">
        <v>40</v>
      </c>
      <c r="B7" s="51">
        <v>122355</v>
      </c>
      <c r="C7" s="51">
        <v>116874</v>
      </c>
      <c r="D7" s="51">
        <v>5480</v>
      </c>
      <c r="E7" s="63"/>
      <c r="F7" s="63"/>
    </row>
    <row r="8" spans="1:6" x14ac:dyDescent="0.2">
      <c r="A8" s="16"/>
      <c r="B8" s="16"/>
      <c r="C8" s="16"/>
      <c r="D8" s="16"/>
    </row>
    <row r="9" spans="1:6" x14ac:dyDescent="0.2">
      <c r="A9" s="65" t="s">
        <v>297</v>
      </c>
      <c r="B9" s="16"/>
      <c r="C9" s="16"/>
      <c r="D9" s="16"/>
    </row>
  </sheetData>
  <pageMargins left="0.7" right="0.7" top="0.75" bottom="0.75" header="0.3" footer="0.3"/>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A26" sqref="A26"/>
    </sheetView>
  </sheetViews>
  <sheetFormatPr baseColWidth="10" defaultRowHeight="16" x14ac:dyDescent="0.2"/>
  <cols>
    <col min="1" max="1" width="17.83203125" bestFit="1" customWidth="1"/>
    <col min="2" max="2" width="12.5" bestFit="1" customWidth="1"/>
    <col min="3" max="3" width="12.83203125" bestFit="1" customWidth="1"/>
    <col min="4" max="4" width="13.1640625" style="162" bestFit="1" customWidth="1"/>
    <col min="5" max="5" width="11.83203125" style="162" bestFit="1" customWidth="1"/>
    <col min="6" max="6" width="10.83203125" style="162"/>
  </cols>
  <sheetData>
    <row r="1" spans="1:15" ht="17" thickBot="1" x14ac:dyDescent="0.25">
      <c r="A1" s="45" t="s">
        <v>85</v>
      </c>
      <c r="B1" s="45" t="s">
        <v>86</v>
      </c>
      <c r="C1" s="45" t="s">
        <v>87</v>
      </c>
      <c r="D1" s="45" t="s">
        <v>303</v>
      </c>
      <c r="E1" s="45" t="s">
        <v>253</v>
      </c>
      <c r="F1" s="45" t="s">
        <v>254</v>
      </c>
    </row>
    <row r="2" spans="1:15" x14ac:dyDescent="0.2">
      <c r="A2" s="65" t="s">
        <v>209</v>
      </c>
      <c r="B2" s="1"/>
      <c r="C2" s="1"/>
      <c r="D2" s="170"/>
      <c r="E2" s="170"/>
      <c r="F2" s="170"/>
      <c r="K2" s="14"/>
      <c r="L2" s="14"/>
      <c r="M2" s="14"/>
      <c r="N2" s="105"/>
      <c r="O2" s="105"/>
    </row>
    <row r="3" spans="1:15" x14ac:dyDescent="0.2">
      <c r="A3" s="1" t="s">
        <v>3</v>
      </c>
      <c r="B3" s="51">
        <v>2352</v>
      </c>
      <c r="C3" s="51">
        <v>1784</v>
      </c>
      <c r="D3" s="142">
        <f>B3-C3</f>
        <v>568</v>
      </c>
      <c r="E3" s="171">
        <v>1749.0208661177585</v>
      </c>
      <c r="F3" s="171">
        <v>20.112098986234592</v>
      </c>
      <c r="J3" s="108"/>
      <c r="K3" s="63"/>
      <c r="L3" s="63"/>
      <c r="M3" s="63"/>
      <c r="N3" s="106"/>
      <c r="O3" s="106"/>
    </row>
    <row r="4" spans="1:15" x14ac:dyDescent="0.2">
      <c r="A4" s="1" t="s">
        <v>5</v>
      </c>
      <c r="B4" s="51">
        <v>2198</v>
      </c>
      <c r="C4" s="51">
        <v>1791</v>
      </c>
      <c r="D4" s="142">
        <f t="shared" ref="D4:D5" si="0">B4-C4</f>
        <v>407</v>
      </c>
      <c r="E4" s="171">
        <v>1587.74340491672</v>
      </c>
      <c r="F4" s="171">
        <v>18.7552722814529</v>
      </c>
      <c r="J4" s="108"/>
      <c r="K4" s="63"/>
      <c r="L4" s="63"/>
      <c r="M4" s="63"/>
      <c r="N4" s="106"/>
      <c r="O4" s="106"/>
    </row>
    <row r="5" spans="1:15" x14ac:dyDescent="0.2">
      <c r="A5" s="1" t="s">
        <v>7</v>
      </c>
      <c r="B5" s="51">
        <v>2488</v>
      </c>
      <c r="C5" s="51">
        <v>1767</v>
      </c>
      <c r="D5" s="142">
        <f t="shared" si="0"/>
        <v>721</v>
      </c>
      <c r="E5" s="171">
        <v>1984.93549641186</v>
      </c>
      <c r="F5" s="171">
        <v>21.347959479923599</v>
      </c>
      <c r="J5" s="108"/>
      <c r="K5" s="63"/>
      <c r="L5" s="63"/>
      <c r="M5" s="63"/>
      <c r="N5" s="106"/>
      <c r="O5" s="106"/>
    </row>
    <row r="6" spans="1:15" x14ac:dyDescent="0.2">
      <c r="A6" s="1" t="s">
        <v>9</v>
      </c>
      <c r="B6" s="51"/>
      <c r="C6" s="51"/>
      <c r="D6" s="172"/>
      <c r="E6" s="172"/>
      <c r="F6" s="172"/>
      <c r="J6" s="108"/>
      <c r="K6" s="107"/>
      <c r="L6" s="107"/>
      <c r="M6" s="63"/>
      <c r="N6" s="107"/>
      <c r="O6" s="107"/>
    </row>
    <row r="7" spans="1:15" x14ac:dyDescent="0.2">
      <c r="A7" s="1" t="s">
        <v>10</v>
      </c>
      <c r="B7" s="51"/>
      <c r="C7" s="51"/>
      <c r="D7" s="172"/>
      <c r="E7" s="172"/>
      <c r="F7" s="172"/>
      <c r="I7" s="116"/>
      <c r="J7" s="3"/>
      <c r="K7" s="4"/>
      <c r="L7" s="107"/>
      <c r="M7" s="63"/>
      <c r="N7" s="107"/>
      <c r="O7" s="107"/>
    </row>
    <row r="8" spans="1:15" x14ac:dyDescent="0.2">
      <c r="A8" s="1" t="s">
        <v>11</v>
      </c>
      <c r="B8" s="51">
        <v>2510</v>
      </c>
      <c r="C8" s="51">
        <v>2029</v>
      </c>
      <c r="D8" s="142">
        <f t="shared" ref="D8" si="1">B8-C8</f>
        <v>481</v>
      </c>
      <c r="E8" s="171">
        <v>1592.8848146896501</v>
      </c>
      <c r="F8" s="171">
        <v>21.082392615273601</v>
      </c>
      <c r="I8" s="116"/>
      <c r="J8" s="3"/>
      <c r="K8" s="60"/>
      <c r="L8" s="63"/>
      <c r="M8" s="63"/>
      <c r="N8" s="106"/>
      <c r="O8" s="106"/>
    </row>
    <row r="9" spans="1:15" x14ac:dyDescent="0.2">
      <c r="A9" s="1" t="s">
        <v>12</v>
      </c>
      <c r="B9" s="51"/>
      <c r="C9" s="51"/>
      <c r="D9" s="172"/>
      <c r="E9" s="172"/>
      <c r="F9" s="172"/>
      <c r="I9" s="116"/>
      <c r="J9" s="3"/>
      <c r="K9" s="3"/>
      <c r="L9" s="108"/>
      <c r="M9" s="63"/>
      <c r="N9" s="108"/>
      <c r="O9" s="108"/>
    </row>
    <row r="10" spans="1:15" x14ac:dyDescent="0.2">
      <c r="A10" s="1"/>
      <c r="B10" s="175"/>
      <c r="C10" s="175"/>
      <c r="D10" s="172"/>
      <c r="E10" s="172"/>
      <c r="F10" s="172"/>
      <c r="I10" s="116"/>
      <c r="J10" s="3"/>
      <c r="K10" s="3"/>
      <c r="L10" s="108"/>
      <c r="M10" s="63"/>
      <c r="N10" s="108"/>
      <c r="O10" s="108"/>
    </row>
    <row r="11" spans="1:15" x14ac:dyDescent="0.2">
      <c r="A11" s="65" t="s">
        <v>41</v>
      </c>
      <c r="B11" s="51"/>
      <c r="C11" s="51"/>
      <c r="D11" s="172"/>
      <c r="E11" s="172"/>
      <c r="F11" s="172"/>
      <c r="J11" s="14"/>
      <c r="K11" s="103"/>
      <c r="L11" s="103"/>
      <c r="M11" s="63"/>
      <c r="N11" s="103"/>
      <c r="O11" s="103"/>
    </row>
    <row r="12" spans="1:15" x14ac:dyDescent="0.2">
      <c r="A12" s="1" t="s">
        <v>89</v>
      </c>
      <c r="B12" s="51">
        <v>2028</v>
      </c>
      <c r="C12" s="51">
        <v>1583</v>
      </c>
      <c r="D12" s="142">
        <f>B12-C12</f>
        <v>445</v>
      </c>
      <c r="E12" s="171">
        <v>1291.733220050975</v>
      </c>
      <c r="F12" s="171">
        <v>17.120049117620496</v>
      </c>
      <c r="J12" s="3"/>
      <c r="K12" s="63"/>
      <c r="L12" s="63"/>
      <c r="M12" s="63"/>
      <c r="N12" s="106"/>
      <c r="O12" s="106"/>
    </row>
    <row r="13" spans="1:15" x14ac:dyDescent="0.2">
      <c r="A13" s="1" t="s">
        <v>88</v>
      </c>
      <c r="B13" s="51">
        <v>2196</v>
      </c>
      <c r="C13" s="51">
        <v>1755</v>
      </c>
      <c r="D13" s="142">
        <f t="shared" ref="D13" si="2">B13-C13</f>
        <v>441</v>
      </c>
      <c r="E13" s="171">
        <v>1481</v>
      </c>
      <c r="F13" s="171">
        <v>21</v>
      </c>
      <c r="J13" s="112"/>
      <c r="K13" s="109"/>
      <c r="L13" s="109"/>
      <c r="M13" s="63"/>
      <c r="N13" s="109"/>
      <c r="O13" s="109"/>
    </row>
    <row r="14" spans="1:15" x14ac:dyDescent="0.2">
      <c r="A14" s="1" t="s">
        <v>16</v>
      </c>
      <c r="B14" s="51">
        <v>2794</v>
      </c>
      <c r="C14" s="51">
        <v>2200</v>
      </c>
      <c r="D14" s="142">
        <f>B14-C14</f>
        <v>594</v>
      </c>
      <c r="E14" s="171">
        <v>2383.4305691123</v>
      </c>
      <c r="F14" s="171">
        <v>22.412192759379501</v>
      </c>
      <c r="J14" s="3"/>
      <c r="K14" s="13"/>
      <c r="L14" s="13"/>
      <c r="M14" s="63"/>
      <c r="N14" s="13"/>
      <c r="O14" s="13"/>
    </row>
    <row r="15" spans="1:15" x14ac:dyDescent="0.2">
      <c r="A15" s="1" t="s">
        <v>18</v>
      </c>
      <c r="B15" s="51">
        <v>2278</v>
      </c>
      <c r="C15" s="51">
        <v>1798</v>
      </c>
      <c r="D15" s="142">
        <f>B15-C15</f>
        <v>480</v>
      </c>
      <c r="E15" s="171">
        <v>1573.69579484835</v>
      </c>
      <c r="F15" s="171">
        <v>25.217725804399699</v>
      </c>
      <c r="J15" s="113"/>
      <c r="K15" s="110"/>
      <c r="L15" s="110"/>
      <c r="M15" s="63"/>
      <c r="N15" s="110"/>
      <c r="O15" s="110"/>
    </row>
    <row r="16" spans="1:15" x14ac:dyDescent="0.2">
      <c r="A16" s="1" t="s">
        <v>20</v>
      </c>
      <c r="B16" s="51">
        <v>1620</v>
      </c>
      <c r="C16" s="51">
        <v>1289</v>
      </c>
      <c r="D16" s="142">
        <f t="shared" ref="D16" si="3">B16-C16</f>
        <v>331</v>
      </c>
      <c r="E16" s="171">
        <v>1141.7264744864101</v>
      </c>
      <c r="F16" s="171">
        <v>14.6737892147724</v>
      </c>
      <c r="J16" s="3"/>
      <c r="K16" s="63"/>
      <c r="L16" s="63"/>
      <c r="M16" s="63"/>
      <c r="N16" s="106"/>
      <c r="O16" s="106"/>
    </row>
    <row r="17" spans="1:15" x14ac:dyDescent="0.2">
      <c r="A17" s="1" t="s">
        <v>240</v>
      </c>
      <c r="B17" s="51"/>
      <c r="C17" s="51"/>
      <c r="D17" s="172"/>
      <c r="E17" s="172"/>
      <c r="F17" s="172"/>
      <c r="J17" s="3"/>
      <c r="K17" s="6"/>
      <c r="L17" s="6"/>
      <c r="M17" s="63"/>
      <c r="N17" s="6"/>
      <c r="O17" s="6"/>
    </row>
    <row r="18" spans="1:15" x14ac:dyDescent="0.2">
      <c r="A18" s="1" t="s">
        <v>21</v>
      </c>
      <c r="C18" s="51"/>
      <c r="D18" s="172"/>
      <c r="E18" s="172"/>
      <c r="F18" s="172"/>
      <c r="J18" s="114"/>
      <c r="K18" s="63"/>
      <c r="L18" s="63"/>
      <c r="M18" s="63"/>
      <c r="N18" s="106"/>
      <c r="O18" s="106"/>
    </row>
    <row r="19" spans="1:15" x14ac:dyDescent="0.2">
      <c r="A19" s="1" t="s">
        <v>17</v>
      </c>
      <c r="B19" s="51"/>
      <c r="C19" s="51"/>
      <c r="D19" s="172"/>
      <c r="E19" s="172"/>
      <c r="F19" s="172"/>
      <c r="J19" s="113"/>
      <c r="K19" s="63"/>
      <c r="L19" s="63"/>
      <c r="M19" s="63"/>
      <c r="N19" s="106"/>
      <c r="O19" s="106"/>
    </row>
    <row r="20" spans="1:15" x14ac:dyDescent="0.2">
      <c r="A20" s="1"/>
      <c r="B20" s="175"/>
      <c r="C20" s="175"/>
      <c r="D20" s="172"/>
      <c r="E20" s="172"/>
      <c r="F20" s="172"/>
      <c r="J20" s="114"/>
      <c r="K20" s="63"/>
      <c r="L20" s="63"/>
      <c r="M20" s="63"/>
      <c r="N20" s="106"/>
      <c r="O20" s="106"/>
    </row>
    <row r="21" spans="1:15" x14ac:dyDescent="0.2">
      <c r="A21" s="65" t="s">
        <v>208</v>
      </c>
      <c r="B21" s="51"/>
      <c r="C21" s="51"/>
      <c r="D21" s="172"/>
      <c r="E21" s="172"/>
      <c r="F21" s="172"/>
      <c r="J21" s="114"/>
      <c r="K21" s="63"/>
      <c r="L21" s="63"/>
      <c r="M21" s="63"/>
      <c r="N21" s="106"/>
      <c r="O21" s="106"/>
    </row>
    <row r="22" spans="1:15" x14ac:dyDescent="0.2">
      <c r="A22" s="1" t="s">
        <v>25</v>
      </c>
      <c r="B22" s="51">
        <v>3089</v>
      </c>
      <c r="C22" s="51">
        <v>2398</v>
      </c>
      <c r="D22" s="142">
        <f t="shared" ref="D22:D24" si="4">B22-C22</f>
        <v>691</v>
      </c>
      <c r="E22" s="171">
        <v>2189.4389483066002</v>
      </c>
      <c r="F22" s="171">
        <v>26.041848755940599</v>
      </c>
      <c r="J22" s="3"/>
      <c r="K22" s="63"/>
      <c r="L22" s="63"/>
      <c r="M22" s="63"/>
      <c r="N22" s="106"/>
      <c r="O22" s="106"/>
    </row>
    <row r="23" spans="1:15" x14ac:dyDescent="0.2">
      <c r="A23" s="1" t="s">
        <v>23</v>
      </c>
      <c r="B23" s="51">
        <v>2468</v>
      </c>
      <c r="C23" s="51">
        <v>2018</v>
      </c>
      <c r="D23" s="142">
        <f t="shared" si="4"/>
        <v>450</v>
      </c>
      <c r="E23" s="171">
        <v>2078.0241655483801</v>
      </c>
      <c r="F23" s="171">
        <v>25.3382240302852</v>
      </c>
      <c r="J23" s="77"/>
      <c r="K23" s="111"/>
      <c r="L23" s="111"/>
      <c r="M23" s="63"/>
      <c r="N23" s="111"/>
      <c r="O23" s="111"/>
    </row>
    <row r="24" spans="1:15" x14ac:dyDescent="0.2">
      <c r="A24" s="1" t="s">
        <v>26</v>
      </c>
      <c r="B24" s="51">
        <v>2855</v>
      </c>
      <c r="C24" s="51">
        <v>2038</v>
      </c>
      <c r="D24" s="142">
        <f t="shared" si="4"/>
        <v>817</v>
      </c>
      <c r="E24" s="171">
        <v>2534.0824027072799</v>
      </c>
      <c r="F24" s="171">
        <v>26.041848755940599</v>
      </c>
      <c r="J24" s="77"/>
      <c r="K24" s="111"/>
      <c r="L24" s="111"/>
      <c r="M24" s="63"/>
      <c r="N24" s="111"/>
      <c r="O24" s="111"/>
    </row>
    <row r="25" spans="1:15" x14ac:dyDescent="0.2">
      <c r="A25" s="1"/>
      <c r="B25" s="175"/>
      <c r="C25" s="175"/>
      <c r="D25" s="175"/>
      <c r="E25" s="171"/>
      <c r="F25" s="171"/>
      <c r="J25" s="77"/>
      <c r="K25" s="111"/>
      <c r="L25" s="111"/>
      <c r="M25" s="63"/>
      <c r="N25" s="111"/>
      <c r="O25" s="111"/>
    </row>
    <row r="26" spans="1:15" x14ac:dyDescent="0.2">
      <c r="A26" s="65" t="s">
        <v>28</v>
      </c>
      <c r="B26" s="51"/>
      <c r="C26" s="51"/>
      <c r="D26" s="172"/>
      <c r="E26" s="172"/>
      <c r="F26" s="172"/>
      <c r="J26" s="3"/>
      <c r="K26" s="63"/>
      <c r="L26" s="63"/>
      <c r="M26" s="63"/>
      <c r="N26" s="106"/>
      <c r="O26" s="106"/>
    </row>
    <row r="27" spans="1:15" x14ac:dyDescent="0.2">
      <c r="A27" s="1" t="s">
        <v>29</v>
      </c>
      <c r="B27" s="51">
        <v>2763</v>
      </c>
      <c r="C27" s="51">
        <v>2076</v>
      </c>
      <c r="D27" s="142">
        <f t="shared" ref="D27:D28" si="5">B27-C27</f>
        <v>687</v>
      </c>
      <c r="E27" s="171">
        <v>2317.1718514917957</v>
      </c>
      <c r="F27" s="171">
        <v>23.785138339469391</v>
      </c>
      <c r="J27" s="3"/>
      <c r="K27" s="63"/>
      <c r="L27" s="63"/>
      <c r="M27" s="63"/>
      <c r="N27" s="106"/>
      <c r="O27" s="106"/>
    </row>
    <row r="28" spans="1:15" x14ac:dyDescent="0.2">
      <c r="A28" s="1" t="s">
        <v>31</v>
      </c>
      <c r="B28" s="51">
        <v>2469</v>
      </c>
      <c r="C28" s="51">
        <v>1981</v>
      </c>
      <c r="D28" s="142">
        <f t="shared" si="5"/>
        <v>488</v>
      </c>
      <c r="E28" s="171">
        <v>1837.6260541180936</v>
      </c>
      <c r="F28" s="171">
        <v>24.711111034278673</v>
      </c>
      <c r="J28" s="3"/>
      <c r="K28" s="63"/>
      <c r="L28" s="63"/>
      <c r="M28" s="63"/>
      <c r="N28" s="106"/>
      <c r="O28" s="106"/>
    </row>
    <row r="29" spans="1:15" x14ac:dyDescent="0.2">
      <c r="A29" s="1" t="s">
        <v>40</v>
      </c>
      <c r="B29" s="51">
        <v>2716</v>
      </c>
      <c r="C29" s="51">
        <v>2072</v>
      </c>
      <c r="D29" s="142">
        <f t="shared" ref="D29" si="6">B29-C29</f>
        <v>644</v>
      </c>
      <c r="E29" s="171">
        <v>2230.7796059255902</v>
      </c>
      <c r="F29" s="171">
        <v>26.702828668800201</v>
      </c>
      <c r="J29" s="3"/>
      <c r="K29" s="6"/>
      <c r="L29" s="6"/>
      <c r="M29" s="63"/>
      <c r="N29" s="6"/>
      <c r="O29" s="6"/>
    </row>
    <row r="30" spans="1:15" x14ac:dyDescent="0.2">
      <c r="A30" s="16"/>
      <c r="B30" s="16"/>
      <c r="C30" s="16"/>
      <c r="J30" s="3"/>
      <c r="K30" s="63"/>
      <c r="L30" s="63"/>
      <c r="M30" s="63"/>
      <c r="N30" s="106"/>
      <c r="O30" s="106"/>
    </row>
    <row r="31" spans="1:15" s="162" customFormat="1" x14ac:dyDescent="0.2">
      <c r="A31" s="137" t="s">
        <v>304</v>
      </c>
      <c r="B31" s="170"/>
      <c r="C31" s="170"/>
      <c r="J31" s="3"/>
      <c r="K31" s="63"/>
      <c r="L31" s="63"/>
      <c r="M31" s="63"/>
      <c r="N31" s="173"/>
      <c r="O31" s="173"/>
    </row>
    <row r="32" spans="1:15" x14ac:dyDescent="0.2">
      <c r="A32" s="137" t="s">
        <v>211</v>
      </c>
      <c r="B32" s="16"/>
      <c r="C32" s="16"/>
      <c r="J32" s="115"/>
    </row>
    <row r="33" spans="1:10" x14ac:dyDescent="0.2">
      <c r="A33" s="137" t="s">
        <v>210</v>
      </c>
      <c r="B33" s="16"/>
      <c r="C33" s="16"/>
      <c r="J33" s="113"/>
    </row>
    <row r="34" spans="1:10" s="162" customFormat="1" x14ac:dyDescent="0.2">
      <c r="A34" s="183" t="s">
        <v>255</v>
      </c>
    </row>
  </sheetData>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5"/>
  <sheetViews>
    <sheetView topLeftCell="A33" workbookViewId="0">
      <selection activeCell="A84" sqref="A84"/>
    </sheetView>
  </sheetViews>
  <sheetFormatPr baseColWidth="10" defaultRowHeight="15" x14ac:dyDescent="0.2"/>
  <cols>
    <col min="1" max="2" width="10.83203125" style="44"/>
    <col min="3" max="3" width="7.83203125" style="44" customWidth="1"/>
    <col min="4" max="6" width="10.83203125" style="44"/>
    <col min="7" max="7" width="7.6640625" style="1" customWidth="1"/>
    <col min="8" max="8" width="10.83203125" style="43"/>
    <col min="9" max="9" width="16.33203125" style="43" bestFit="1" customWidth="1"/>
    <col min="10" max="16384" width="10.83203125" style="43"/>
  </cols>
  <sheetData>
    <row r="1" spans="1:7" ht="16" x14ac:dyDescent="0.2">
      <c r="A1" s="44" t="s">
        <v>0</v>
      </c>
      <c r="B1" s="44" t="s">
        <v>1</v>
      </c>
      <c r="C1" s="50" t="s">
        <v>212</v>
      </c>
      <c r="D1" s="50" t="s">
        <v>213</v>
      </c>
      <c r="E1" s="50" t="s">
        <v>227</v>
      </c>
      <c r="F1" s="50" t="s">
        <v>228</v>
      </c>
      <c r="G1" s="50" t="s">
        <v>264</v>
      </c>
    </row>
    <row r="2" spans="1:7" ht="16" thickBot="1" x14ac:dyDescent="0.25">
      <c r="A2" s="45"/>
      <c r="B2" s="45"/>
      <c r="C2" s="120" t="s">
        <v>225</v>
      </c>
      <c r="D2" s="120" t="s">
        <v>225</v>
      </c>
      <c r="E2" s="120" t="s">
        <v>226</v>
      </c>
      <c r="F2" s="120" t="s">
        <v>224</v>
      </c>
      <c r="G2" s="120" t="s">
        <v>265</v>
      </c>
    </row>
    <row r="3" spans="1:7" x14ac:dyDescent="0.2">
      <c r="A3" s="52" t="s">
        <v>230</v>
      </c>
      <c r="B3" s="1"/>
      <c r="C3" s="1"/>
      <c r="D3" s="1"/>
      <c r="E3" s="1"/>
      <c r="F3" s="1"/>
    </row>
    <row r="4" spans="1:7" ht="16" customHeight="1" x14ac:dyDescent="0.2">
      <c r="A4" s="44" t="s">
        <v>90</v>
      </c>
      <c r="B4" s="50" t="s">
        <v>3</v>
      </c>
      <c r="C4" s="47">
        <v>471.5</v>
      </c>
      <c r="D4" s="47">
        <v>7.2640000000000002</v>
      </c>
      <c r="E4" s="47">
        <v>2529.4382022471914</v>
      </c>
      <c r="F4" s="136">
        <v>0.23</v>
      </c>
      <c r="G4" s="196">
        <v>50.92</v>
      </c>
    </row>
    <row r="5" spans="1:7" x14ac:dyDescent="0.2">
      <c r="A5" s="44" t="s">
        <v>91</v>
      </c>
      <c r="B5" s="50" t="s">
        <v>3</v>
      </c>
      <c r="C5" s="47">
        <v>527</v>
      </c>
      <c r="D5" s="47">
        <v>10.39</v>
      </c>
      <c r="E5" s="47">
        <v>925.1297257227576</v>
      </c>
      <c r="F5" s="136">
        <v>0.51</v>
      </c>
      <c r="G5" s="196"/>
    </row>
    <row r="6" spans="1:7" x14ac:dyDescent="0.2">
      <c r="A6" s="44" t="s">
        <v>92</v>
      </c>
      <c r="B6" s="50" t="s">
        <v>3</v>
      </c>
      <c r="C6" s="47">
        <v>531.9</v>
      </c>
      <c r="D6" s="47">
        <v>11.01</v>
      </c>
      <c r="E6" s="47">
        <v>457.17296402227907</v>
      </c>
      <c r="F6" s="136">
        <v>0.73</v>
      </c>
      <c r="G6" s="196"/>
    </row>
    <row r="7" spans="1:7" x14ac:dyDescent="0.2">
      <c r="A7" s="44" t="s">
        <v>93</v>
      </c>
      <c r="B7" s="50" t="s">
        <v>3</v>
      </c>
      <c r="C7" s="47">
        <v>536.79999999999995</v>
      </c>
      <c r="D7" s="47">
        <v>10.62</v>
      </c>
      <c r="E7" s="47">
        <v>496.65653495440728</v>
      </c>
      <c r="F7" s="136">
        <v>0.84</v>
      </c>
      <c r="G7" s="196"/>
    </row>
    <row r="8" spans="1:7" x14ac:dyDescent="0.2">
      <c r="A8" s="44" t="s">
        <v>68</v>
      </c>
      <c r="B8" s="50" t="s">
        <v>3</v>
      </c>
      <c r="C8" s="47">
        <v>548.1</v>
      </c>
      <c r="D8" s="47">
        <v>13.76</v>
      </c>
      <c r="E8" s="47">
        <v>343.94356503785275</v>
      </c>
      <c r="F8" s="136">
        <v>0.94</v>
      </c>
      <c r="G8" s="196"/>
    </row>
    <row r="9" spans="1:7" x14ac:dyDescent="0.2">
      <c r="A9" s="44" t="s">
        <v>94</v>
      </c>
      <c r="B9" s="50" t="s">
        <v>3</v>
      </c>
      <c r="C9" s="47">
        <v>494.1</v>
      </c>
      <c r="D9" s="47">
        <v>8.3000000000000007</v>
      </c>
      <c r="E9" s="47">
        <v>1434.3029087261784</v>
      </c>
      <c r="F9" s="136">
        <v>0.54</v>
      </c>
      <c r="G9" s="196"/>
    </row>
    <row r="10" spans="1:7" x14ac:dyDescent="0.2">
      <c r="A10" s="44" t="s">
        <v>95</v>
      </c>
      <c r="B10" s="50" t="s">
        <v>3</v>
      </c>
      <c r="C10" s="47">
        <v>523.79999999999995</v>
      </c>
      <c r="D10" s="47">
        <v>10.36</v>
      </c>
      <c r="E10" s="47">
        <v>922.46520874751491</v>
      </c>
      <c r="F10" s="136">
        <v>0.87</v>
      </c>
      <c r="G10" s="196"/>
    </row>
    <row r="11" spans="1:7" x14ac:dyDescent="0.2">
      <c r="A11" s="44" t="s">
        <v>96</v>
      </c>
      <c r="B11" s="50" t="s">
        <v>3</v>
      </c>
      <c r="C11" s="47">
        <v>538.70000000000005</v>
      </c>
      <c r="D11" s="47">
        <v>10.91</v>
      </c>
      <c r="E11" s="47">
        <v>699.06323185011706</v>
      </c>
      <c r="F11" s="136">
        <v>0.89</v>
      </c>
      <c r="G11" s="196"/>
    </row>
    <row r="12" spans="1:7" x14ac:dyDescent="0.2">
      <c r="A12" s="44" t="s">
        <v>78</v>
      </c>
      <c r="B12" s="50" t="s">
        <v>5</v>
      </c>
      <c r="C12" s="47">
        <v>569.20000000000005</v>
      </c>
      <c r="D12" s="47">
        <v>12.96</v>
      </c>
      <c r="E12" s="47">
        <v>640.83434835566379</v>
      </c>
      <c r="F12" s="136">
        <v>0.81</v>
      </c>
      <c r="G12" s="197">
        <v>47</v>
      </c>
    </row>
    <row r="13" spans="1:7" x14ac:dyDescent="0.2">
      <c r="A13" s="44" t="s">
        <v>97</v>
      </c>
      <c r="B13" s="50" t="s">
        <v>5</v>
      </c>
      <c r="C13" s="47">
        <v>587.5</v>
      </c>
      <c r="D13" s="47">
        <v>13.39</v>
      </c>
      <c r="E13" s="47">
        <v>599.42839951865221</v>
      </c>
      <c r="F13" s="136">
        <v>0.94</v>
      </c>
      <c r="G13" s="197"/>
    </row>
    <row r="14" spans="1:7" x14ac:dyDescent="0.2">
      <c r="A14" s="44" t="s">
        <v>51</v>
      </c>
      <c r="B14" s="50" t="s">
        <v>5</v>
      </c>
      <c r="C14" s="47">
        <v>593.5</v>
      </c>
      <c r="D14" s="47">
        <v>14.15</v>
      </c>
      <c r="E14" s="47">
        <v>490.19312009656005</v>
      </c>
      <c r="F14" s="136">
        <v>0.89</v>
      </c>
      <c r="G14" s="197"/>
    </row>
    <row r="15" spans="1:7" x14ac:dyDescent="0.2">
      <c r="A15" s="44" t="s">
        <v>79</v>
      </c>
      <c r="B15" s="50" t="s">
        <v>5</v>
      </c>
      <c r="C15" s="47">
        <v>508</v>
      </c>
      <c r="D15" s="47">
        <v>5.4729999999999999</v>
      </c>
      <c r="E15" s="47"/>
      <c r="F15" s="136">
        <v>0.08</v>
      </c>
      <c r="G15" s="197"/>
    </row>
    <row r="16" spans="1:7" x14ac:dyDescent="0.2">
      <c r="A16" s="44" t="s">
        <v>98</v>
      </c>
      <c r="B16" s="50" t="s">
        <v>5</v>
      </c>
      <c r="C16" s="47">
        <v>541.6</v>
      </c>
      <c r="D16" s="47">
        <v>8.91</v>
      </c>
      <c r="E16" s="47">
        <v>2738.1422924901185</v>
      </c>
      <c r="F16" s="136">
        <v>0.53</v>
      </c>
      <c r="G16" s="197"/>
    </row>
    <row r="17" spans="1:11" x14ac:dyDescent="0.2">
      <c r="A17" s="44" t="s">
        <v>80</v>
      </c>
      <c r="B17" s="50" t="s">
        <v>5</v>
      </c>
      <c r="C17" s="47">
        <v>542.4</v>
      </c>
      <c r="D17" s="47">
        <v>9.0389999999999997</v>
      </c>
      <c r="E17" s="47">
        <v>2065.0717703349283</v>
      </c>
      <c r="F17" s="136">
        <v>0.42</v>
      </c>
      <c r="G17" s="197"/>
    </row>
    <row r="18" spans="1:11" x14ac:dyDescent="0.2">
      <c r="A18" s="44" t="s">
        <v>99</v>
      </c>
      <c r="B18" s="50" t="s">
        <v>5</v>
      </c>
      <c r="C18" s="47">
        <v>540.5</v>
      </c>
      <c r="D18" s="47">
        <v>10.76</v>
      </c>
      <c r="E18" s="47">
        <v>132.67148014440434</v>
      </c>
      <c r="F18" s="136">
        <v>0.62</v>
      </c>
      <c r="G18" s="197"/>
    </row>
    <row r="19" spans="1:11" x14ac:dyDescent="0.2">
      <c r="A19" s="44" t="s">
        <v>100</v>
      </c>
      <c r="B19" s="50" t="s">
        <v>7</v>
      </c>
      <c r="C19" s="47">
        <v>493.2</v>
      </c>
      <c r="D19" s="47">
        <v>8.0640000000000001</v>
      </c>
      <c r="E19" s="47">
        <v>830.90882903643956</v>
      </c>
      <c r="F19" s="136">
        <v>0.59</v>
      </c>
      <c r="G19" s="197">
        <v>52</v>
      </c>
    </row>
    <row r="20" spans="1:11" x14ac:dyDescent="0.2">
      <c r="A20" s="44" t="s">
        <v>101</v>
      </c>
      <c r="B20" s="50" t="s">
        <v>7</v>
      </c>
      <c r="C20" s="47">
        <v>544.79999999999995</v>
      </c>
      <c r="D20" s="47">
        <v>11.18</v>
      </c>
      <c r="E20" s="47">
        <v>332.16681248177315</v>
      </c>
      <c r="F20" s="136">
        <v>1.23</v>
      </c>
      <c r="G20" s="197"/>
    </row>
    <row r="21" spans="1:11" x14ac:dyDescent="0.2">
      <c r="A21" s="44" t="s">
        <v>102</v>
      </c>
      <c r="B21" s="50" t="s">
        <v>7</v>
      </c>
      <c r="C21" s="47">
        <v>537.6</v>
      </c>
      <c r="D21" s="47">
        <v>10.199999999999999</v>
      </c>
      <c r="E21" s="47">
        <v>517.50037554453957</v>
      </c>
      <c r="F21" s="136">
        <v>0.85</v>
      </c>
      <c r="G21" s="197"/>
    </row>
    <row r="22" spans="1:11" x14ac:dyDescent="0.2">
      <c r="A22" s="44" t="s">
        <v>103</v>
      </c>
      <c r="B22" s="50" t="s">
        <v>7</v>
      </c>
      <c r="C22" s="47">
        <v>522.70000000000005</v>
      </c>
      <c r="D22" s="47">
        <v>11.34</v>
      </c>
      <c r="E22" s="47">
        <v>466.00520494469754</v>
      </c>
      <c r="F22" s="136">
        <v>0.91</v>
      </c>
      <c r="G22" s="197"/>
    </row>
    <row r="23" spans="1:11" x14ac:dyDescent="0.2">
      <c r="A23" s="44" t="s">
        <v>52</v>
      </c>
      <c r="B23" s="50" t="s">
        <v>7</v>
      </c>
      <c r="C23" s="47">
        <v>559.4</v>
      </c>
      <c r="D23" s="47">
        <v>13.36</v>
      </c>
      <c r="E23" s="47">
        <v>177.14038627846642</v>
      </c>
      <c r="F23" s="136">
        <v>1.28</v>
      </c>
      <c r="G23" s="197"/>
    </row>
    <row r="24" spans="1:11" x14ac:dyDescent="0.2">
      <c r="A24" s="44" t="s">
        <v>104</v>
      </c>
      <c r="B24" s="50" t="s">
        <v>7</v>
      </c>
      <c r="C24" s="47">
        <v>475.5</v>
      </c>
      <c r="D24" s="47">
        <v>8.484</v>
      </c>
      <c r="E24" s="47">
        <v>1245.1874366767986</v>
      </c>
      <c r="F24" s="136">
        <v>1.39</v>
      </c>
      <c r="G24" s="197"/>
    </row>
    <row r="25" spans="1:11" x14ac:dyDescent="0.2">
      <c r="A25" s="44" t="s">
        <v>105</v>
      </c>
      <c r="B25" s="50" t="s">
        <v>7</v>
      </c>
      <c r="C25" s="47">
        <v>514.29999999999995</v>
      </c>
      <c r="D25" s="47">
        <v>9.6359999999999992</v>
      </c>
      <c r="E25" s="47">
        <v>1098.1404958677685</v>
      </c>
      <c r="F25" s="136">
        <v>1.59</v>
      </c>
      <c r="G25" s="197"/>
    </row>
    <row r="26" spans="1:11" x14ac:dyDescent="0.2">
      <c r="A26" s="44" t="s">
        <v>106</v>
      </c>
      <c r="B26" s="50" t="s">
        <v>7</v>
      </c>
      <c r="C26" s="47">
        <v>501.7</v>
      </c>
      <c r="D26" s="47">
        <v>8.9879999999999995</v>
      </c>
      <c r="E26" s="47">
        <v>1277.1084337349398</v>
      </c>
      <c r="F26" s="136">
        <v>1.1599999999999999</v>
      </c>
      <c r="G26" s="197"/>
    </row>
    <row r="27" spans="1:11" x14ac:dyDescent="0.2">
      <c r="A27" s="44" t="s">
        <v>107</v>
      </c>
      <c r="B27" s="50" t="s">
        <v>7</v>
      </c>
      <c r="C27" s="47">
        <v>378.6</v>
      </c>
      <c r="D27" s="47">
        <v>9.2170000000000005</v>
      </c>
      <c r="E27" s="47">
        <v>1717.5433262389784</v>
      </c>
      <c r="F27" s="136">
        <v>1.02</v>
      </c>
      <c r="G27" s="197"/>
      <c r="K27" s="60"/>
    </row>
    <row r="28" spans="1:11" x14ac:dyDescent="0.2">
      <c r="A28" s="44" t="s">
        <v>108</v>
      </c>
      <c r="B28" s="50" t="s">
        <v>7</v>
      </c>
      <c r="C28" s="47">
        <v>412.8</v>
      </c>
      <c r="D28" s="47">
        <v>10.87</v>
      </c>
      <c r="E28" s="47">
        <v>1250.6840985101855</v>
      </c>
      <c r="F28" s="136">
        <v>1.41</v>
      </c>
      <c r="G28" s="197"/>
      <c r="K28" s="61"/>
    </row>
    <row r="29" spans="1:11" x14ac:dyDescent="0.2">
      <c r="A29" s="44" t="s">
        <v>109</v>
      </c>
      <c r="B29" s="50" t="s">
        <v>7</v>
      </c>
      <c r="C29" s="47">
        <v>425.4</v>
      </c>
      <c r="D29" s="47">
        <v>11.49</v>
      </c>
      <c r="E29" s="47">
        <v>1323.599880203654</v>
      </c>
      <c r="F29" s="136">
        <v>1.01</v>
      </c>
      <c r="G29" s="197"/>
      <c r="K29" s="61"/>
    </row>
    <row r="30" spans="1:11" x14ac:dyDescent="0.2">
      <c r="A30" s="44" t="s">
        <v>110</v>
      </c>
      <c r="B30" s="50" t="s">
        <v>7</v>
      </c>
      <c r="C30" s="47">
        <v>422.2</v>
      </c>
      <c r="D30" s="47">
        <v>12.96</v>
      </c>
      <c r="E30" s="47">
        <v>844.70246734397676</v>
      </c>
      <c r="F30" s="136">
        <v>1.62</v>
      </c>
      <c r="G30" s="197"/>
      <c r="K30" s="61"/>
    </row>
    <row r="31" spans="1:11" x14ac:dyDescent="0.2">
      <c r="A31" s="44" t="s">
        <v>53</v>
      </c>
      <c r="B31" s="50" t="s">
        <v>9</v>
      </c>
      <c r="C31" s="47">
        <v>474</v>
      </c>
      <c r="D31" s="47">
        <v>13.77</v>
      </c>
      <c r="E31" s="47">
        <v>173.5930735930736</v>
      </c>
      <c r="F31" s="136">
        <v>1.59</v>
      </c>
      <c r="G31" s="133">
        <f>C31/D31</f>
        <v>34.42265795206972</v>
      </c>
      <c r="K31" s="60"/>
    </row>
    <row r="32" spans="1:11" x14ac:dyDescent="0.2">
      <c r="A32" s="44" t="s">
        <v>54</v>
      </c>
      <c r="B32" s="50" t="s">
        <v>10</v>
      </c>
      <c r="C32" s="47">
        <v>708.6</v>
      </c>
      <c r="D32" s="47">
        <v>8.7200000000000006</v>
      </c>
      <c r="E32" s="47">
        <v>101.63866417755654</v>
      </c>
      <c r="F32" s="136">
        <v>1.89</v>
      </c>
      <c r="G32" s="133">
        <f>C32/D32</f>
        <v>81.261467889908261</v>
      </c>
    </row>
    <row r="33" spans="1:7" x14ac:dyDescent="0.2">
      <c r="A33" s="44" t="s">
        <v>55</v>
      </c>
      <c r="B33" s="50" t="s">
        <v>11</v>
      </c>
      <c r="C33" s="47">
        <v>563.6</v>
      </c>
      <c r="D33" s="47">
        <v>15.25</v>
      </c>
      <c r="E33" s="47">
        <v>334.57076566125295</v>
      </c>
      <c r="F33" s="136">
        <v>1.65</v>
      </c>
      <c r="G33" s="133">
        <f>C33/D33</f>
        <v>36.95737704918033</v>
      </c>
    </row>
    <row r="34" spans="1:7" x14ac:dyDescent="0.2">
      <c r="A34" s="52" t="s">
        <v>48</v>
      </c>
      <c r="C34" s="50"/>
      <c r="D34" s="50"/>
      <c r="E34" s="50"/>
      <c r="F34" s="50"/>
      <c r="G34" s="51"/>
    </row>
    <row r="35" spans="1:7" ht="16" customHeight="1" x14ac:dyDescent="0.2">
      <c r="A35" s="44" t="s">
        <v>75</v>
      </c>
      <c r="B35" s="46" t="s">
        <v>36</v>
      </c>
      <c r="C35" s="49">
        <v>372.1</v>
      </c>
      <c r="D35" s="49">
        <v>10.62</v>
      </c>
      <c r="E35" s="47">
        <v>666.44776119402968</v>
      </c>
      <c r="F35" s="136">
        <v>0.81</v>
      </c>
      <c r="G35" s="196">
        <v>34.56</v>
      </c>
    </row>
    <row r="36" spans="1:7" x14ac:dyDescent="0.2">
      <c r="A36" s="44" t="s">
        <v>111</v>
      </c>
      <c r="B36" s="46" t="s">
        <v>36</v>
      </c>
      <c r="C36" s="47">
        <v>540.1</v>
      </c>
      <c r="D36" s="47">
        <v>15.71</v>
      </c>
      <c r="E36" s="47">
        <v>236.1449275362319</v>
      </c>
      <c r="F36" s="136">
        <v>0.69</v>
      </c>
      <c r="G36" s="196"/>
    </row>
    <row r="37" spans="1:7" x14ac:dyDescent="0.2">
      <c r="A37" s="44" t="s">
        <v>112</v>
      </c>
      <c r="B37" s="46" t="s">
        <v>36</v>
      </c>
      <c r="C37" s="47">
        <v>568.79999999999995</v>
      </c>
      <c r="D37" s="47">
        <v>16.64</v>
      </c>
      <c r="E37" s="47">
        <v>222.36363636363637</v>
      </c>
      <c r="F37" s="136">
        <v>0.71</v>
      </c>
      <c r="G37" s="196"/>
    </row>
    <row r="38" spans="1:7" x14ac:dyDescent="0.2">
      <c r="A38" s="44" t="s">
        <v>76</v>
      </c>
      <c r="B38" s="46" t="s">
        <v>36</v>
      </c>
      <c r="C38" s="47">
        <v>581.5</v>
      </c>
      <c r="D38" s="47">
        <v>17.16</v>
      </c>
      <c r="E38" s="47">
        <v>109.42032000000002</v>
      </c>
      <c r="F38" s="136">
        <v>0.74</v>
      </c>
      <c r="G38" s="196"/>
    </row>
    <row r="39" spans="1:7" ht="16" customHeight="1" x14ac:dyDescent="0.2">
      <c r="A39" s="44" t="s">
        <v>113</v>
      </c>
      <c r="B39" s="46" t="s">
        <v>36</v>
      </c>
      <c r="C39" s="47">
        <v>423.4</v>
      </c>
      <c r="D39" s="47">
        <v>13.63</v>
      </c>
      <c r="E39" s="47">
        <v>2550.898550724638</v>
      </c>
      <c r="F39" s="136">
        <v>0.41</v>
      </c>
      <c r="G39" s="196">
        <v>30.240000000000002</v>
      </c>
    </row>
    <row r="40" spans="1:7" x14ac:dyDescent="0.2">
      <c r="A40" s="44" t="s">
        <v>114</v>
      </c>
      <c r="B40" s="46" t="s">
        <v>36</v>
      </c>
      <c r="C40" s="49">
        <v>406.8</v>
      </c>
      <c r="D40" s="49">
        <v>14.24</v>
      </c>
      <c r="E40" s="47">
        <v>3373.1063829787236</v>
      </c>
      <c r="F40" s="136">
        <v>0.39</v>
      </c>
      <c r="G40" s="196"/>
    </row>
    <row r="41" spans="1:7" x14ac:dyDescent="0.2">
      <c r="A41" s="44" t="s">
        <v>115</v>
      </c>
      <c r="B41" s="46" t="s">
        <v>36</v>
      </c>
      <c r="C41" s="49">
        <v>463.6</v>
      </c>
      <c r="D41" s="49">
        <v>14.77</v>
      </c>
      <c r="E41" s="47">
        <v>2212.5283018867926</v>
      </c>
      <c r="F41" s="136">
        <v>0.49</v>
      </c>
      <c r="G41" s="196"/>
    </row>
    <row r="42" spans="1:7" x14ac:dyDescent="0.2">
      <c r="A42" s="44" t="s">
        <v>57</v>
      </c>
      <c r="B42" s="46" t="s">
        <v>36</v>
      </c>
      <c r="C42" s="49">
        <v>494.2</v>
      </c>
      <c r="D42" s="49">
        <v>15.29</v>
      </c>
      <c r="E42" s="47">
        <v>1003.3055555555554</v>
      </c>
      <c r="F42" s="136">
        <v>0.93</v>
      </c>
      <c r="G42" s="196"/>
    </row>
    <row r="43" spans="1:7" ht="16" customHeight="1" x14ac:dyDescent="0.2">
      <c r="A43" s="44" t="s">
        <v>116</v>
      </c>
      <c r="B43" s="46" t="s">
        <v>37</v>
      </c>
      <c r="C43" s="49">
        <v>496.1</v>
      </c>
      <c r="D43" s="49">
        <v>11.95</v>
      </c>
      <c r="E43" s="47">
        <v>2134.6451612903224</v>
      </c>
      <c r="F43" s="136">
        <v>0.73</v>
      </c>
      <c r="G43" s="196">
        <v>40.299999999999997</v>
      </c>
    </row>
    <row r="44" spans="1:7" x14ac:dyDescent="0.2">
      <c r="A44" s="44" t="s">
        <v>117</v>
      </c>
      <c r="B44" s="46" t="s">
        <v>37</v>
      </c>
      <c r="C44" s="49">
        <v>575.5</v>
      </c>
      <c r="D44" s="49">
        <v>14.84</v>
      </c>
      <c r="E44" s="47">
        <v>678.55384615384628</v>
      </c>
      <c r="F44" s="136">
        <v>0.74</v>
      </c>
      <c r="G44" s="196"/>
    </row>
    <row r="45" spans="1:7" x14ac:dyDescent="0.2">
      <c r="A45" s="44" t="s">
        <v>118</v>
      </c>
      <c r="B45" s="46" t="s">
        <v>37</v>
      </c>
      <c r="C45" s="49">
        <v>611.5</v>
      </c>
      <c r="D45" s="49">
        <v>15.42</v>
      </c>
      <c r="E45" s="47">
        <v>591.83076923076931</v>
      </c>
      <c r="F45" s="136">
        <v>0.72</v>
      </c>
      <c r="G45" s="196"/>
    </row>
    <row r="46" spans="1:7" x14ac:dyDescent="0.2">
      <c r="A46" s="44" t="s">
        <v>59</v>
      </c>
      <c r="B46" s="46" t="s">
        <v>37</v>
      </c>
      <c r="C46" s="49">
        <v>624.29999999999995</v>
      </c>
      <c r="D46" s="49">
        <v>15.31</v>
      </c>
      <c r="E46" s="47">
        <v>437.15999999999997</v>
      </c>
      <c r="F46" s="136">
        <v>0.73</v>
      </c>
      <c r="G46" s="196"/>
    </row>
    <row r="47" spans="1:7" ht="16" customHeight="1" x14ac:dyDescent="0.2">
      <c r="A47" s="44" t="s">
        <v>119</v>
      </c>
      <c r="B47" s="46" t="s">
        <v>18</v>
      </c>
      <c r="C47" s="49">
        <v>315</v>
      </c>
      <c r="D47" s="49">
        <v>7.9340000000000002</v>
      </c>
      <c r="E47" s="47">
        <v>631.2388059701492</v>
      </c>
      <c r="F47" s="136">
        <v>0.5</v>
      </c>
      <c r="G47" s="196">
        <v>49.64</v>
      </c>
    </row>
    <row r="48" spans="1:7" x14ac:dyDescent="0.2">
      <c r="A48" s="44" t="s">
        <v>120</v>
      </c>
      <c r="B48" s="46" t="s">
        <v>18</v>
      </c>
      <c r="C48" s="49">
        <v>316</v>
      </c>
      <c r="D48" s="49">
        <v>9.0879999999999992</v>
      </c>
      <c r="E48" s="47">
        <v>716.98550724637664</v>
      </c>
      <c r="F48" s="136">
        <v>0.33</v>
      </c>
      <c r="G48" s="196"/>
    </row>
    <row r="49" spans="1:7" x14ac:dyDescent="0.2">
      <c r="A49" s="44" t="s">
        <v>77</v>
      </c>
      <c r="B49" s="46" t="s">
        <v>18</v>
      </c>
      <c r="C49" s="49">
        <v>401.4</v>
      </c>
      <c r="D49" s="49">
        <v>11.05</v>
      </c>
      <c r="E49" s="47">
        <v>371.23076923076917</v>
      </c>
      <c r="F49" s="136">
        <v>0.62</v>
      </c>
      <c r="G49" s="196"/>
    </row>
    <row r="50" spans="1:7" x14ac:dyDescent="0.2">
      <c r="A50" s="53" t="s">
        <v>231</v>
      </c>
      <c r="B50" s="46" t="s">
        <v>44</v>
      </c>
      <c r="C50" s="54">
        <v>514.92899999999997</v>
      </c>
      <c r="D50" s="54">
        <v>16.448799999999999</v>
      </c>
      <c r="E50" s="50">
        <v>1758</v>
      </c>
      <c r="F50" s="50"/>
      <c r="G50" s="133">
        <v>31.200000000000003</v>
      </c>
    </row>
    <row r="51" spans="1:7" x14ac:dyDescent="0.2">
      <c r="A51" s="52" t="s">
        <v>208</v>
      </c>
      <c r="C51" s="50"/>
      <c r="D51" s="47"/>
      <c r="E51" s="50"/>
      <c r="F51" s="50"/>
      <c r="G51" s="51"/>
    </row>
    <row r="52" spans="1:7" x14ac:dyDescent="0.2">
      <c r="A52" s="55" t="s">
        <v>121</v>
      </c>
      <c r="B52" s="46" t="s">
        <v>25</v>
      </c>
      <c r="C52" s="49">
        <v>278</v>
      </c>
      <c r="D52" s="49">
        <v>14</v>
      </c>
      <c r="E52" s="47">
        <v>32</v>
      </c>
      <c r="F52" s="50"/>
      <c r="G52" s="48">
        <f>C52/D52</f>
        <v>19.857142857142858</v>
      </c>
    </row>
    <row r="53" spans="1:7" x14ac:dyDescent="0.2">
      <c r="A53" s="44" t="s">
        <v>122</v>
      </c>
      <c r="B53" s="46" t="s">
        <v>23</v>
      </c>
      <c r="C53" s="49">
        <v>568</v>
      </c>
      <c r="D53" s="49">
        <v>14.7</v>
      </c>
      <c r="E53" s="47">
        <v>109</v>
      </c>
      <c r="F53" s="50"/>
      <c r="G53" s="48">
        <f t="shared" ref="G53:G54" si="0">C53/D53</f>
        <v>38.639455782312929</v>
      </c>
    </row>
    <row r="54" spans="1:7" x14ac:dyDescent="0.2">
      <c r="A54" s="44" t="s">
        <v>64</v>
      </c>
      <c r="B54" s="46" t="s">
        <v>50</v>
      </c>
      <c r="C54" s="49">
        <v>312</v>
      </c>
      <c r="D54" s="49">
        <v>11.7</v>
      </c>
      <c r="E54" s="47">
        <v>4</v>
      </c>
      <c r="F54" s="50"/>
      <c r="G54" s="48">
        <f t="shared" si="0"/>
        <v>26.666666666666668</v>
      </c>
    </row>
    <row r="55" spans="1:7" x14ac:dyDescent="0.2">
      <c r="A55" s="52" t="s">
        <v>28</v>
      </c>
      <c r="C55" s="50"/>
      <c r="D55" s="47"/>
      <c r="E55" s="50"/>
      <c r="F55" s="50"/>
      <c r="G55" s="51"/>
    </row>
    <row r="56" spans="1:7" ht="16" customHeight="1" x14ac:dyDescent="0.2">
      <c r="A56" s="56" t="s">
        <v>123</v>
      </c>
      <c r="B56" s="46" t="s">
        <v>29</v>
      </c>
      <c r="C56" s="47">
        <v>561.70000000000005</v>
      </c>
      <c r="D56" s="47">
        <v>13</v>
      </c>
      <c r="E56" s="47">
        <v>95.662162162161977</v>
      </c>
      <c r="F56" s="136">
        <v>1.19</v>
      </c>
      <c r="G56" s="196">
        <v>42.24</v>
      </c>
    </row>
    <row r="57" spans="1:7" x14ac:dyDescent="0.2">
      <c r="A57" s="56" t="s">
        <v>124</v>
      </c>
      <c r="B57" s="46" t="s">
        <v>29</v>
      </c>
      <c r="C57" s="47">
        <v>575.4</v>
      </c>
      <c r="D57" s="47">
        <v>13.39</v>
      </c>
      <c r="E57" s="47">
        <v>92.294117647058982</v>
      </c>
      <c r="F57" s="136">
        <v>1.54</v>
      </c>
      <c r="G57" s="196"/>
    </row>
    <row r="58" spans="1:7" x14ac:dyDescent="0.2">
      <c r="A58" s="56" t="s">
        <v>125</v>
      </c>
      <c r="B58" s="46" t="s">
        <v>29</v>
      </c>
      <c r="C58" s="47">
        <v>563.1</v>
      </c>
      <c r="D58" s="47">
        <v>13.51</v>
      </c>
      <c r="E58" s="47">
        <v>76.382352941176094</v>
      </c>
      <c r="F58" s="136">
        <v>1.62</v>
      </c>
      <c r="G58" s="196"/>
    </row>
    <row r="59" spans="1:7" x14ac:dyDescent="0.2">
      <c r="A59" s="56" t="s">
        <v>65</v>
      </c>
      <c r="B59" s="46" t="s">
        <v>29</v>
      </c>
      <c r="C59" s="47">
        <v>496</v>
      </c>
      <c r="D59" s="47">
        <v>9.9220000000000006</v>
      </c>
      <c r="E59" s="47">
        <v>282.50000000000006</v>
      </c>
      <c r="F59" s="136">
        <v>1.02</v>
      </c>
      <c r="G59" s="196"/>
    </row>
    <row r="60" spans="1:7" x14ac:dyDescent="0.2">
      <c r="A60" s="56" t="s">
        <v>126</v>
      </c>
      <c r="B60" s="46" t="s">
        <v>29</v>
      </c>
      <c r="C60" s="47">
        <v>508.5</v>
      </c>
      <c r="D60" s="47">
        <v>10.38</v>
      </c>
      <c r="E60" s="47">
        <v>197.4305555555558</v>
      </c>
      <c r="F60" s="136">
        <v>1.01</v>
      </c>
      <c r="G60" s="196"/>
    </row>
    <row r="61" spans="1:7" x14ac:dyDescent="0.2">
      <c r="A61" s="56" t="s">
        <v>127</v>
      </c>
      <c r="B61" s="46" t="s">
        <v>29</v>
      </c>
      <c r="C61" s="47">
        <v>559.6</v>
      </c>
      <c r="D61" s="47">
        <v>12.96</v>
      </c>
      <c r="E61" s="47">
        <v>136.49295774647851</v>
      </c>
      <c r="F61" s="136">
        <v>1.19</v>
      </c>
      <c r="G61" s="196"/>
    </row>
    <row r="62" spans="1:7" x14ac:dyDescent="0.2">
      <c r="A62" s="56" t="s">
        <v>128</v>
      </c>
      <c r="B62" s="46" t="s">
        <v>29</v>
      </c>
      <c r="C62" s="47">
        <v>556.20000000000005</v>
      </c>
      <c r="D62" s="47">
        <v>12.42</v>
      </c>
      <c r="E62" s="47">
        <v>139.65714285714321</v>
      </c>
      <c r="F62" s="136">
        <v>1.27</v>
      </c>
      <c r="G62" s="196"/>
    </row>
    <row r="63" spans="1:7" x14ac:dyDescent="0.2">
      <c r="A63" s="56" t="s">
        <v>129</v>
      </c>
      <c r="B63" s="46" t="s">
        <v>29</v>
      </c>
      <c r="C63" s="47">
        <v>547</v>
      </c>
      <c r="D63" s="47">
        <v>12.28</v>
      </c>
      <c r="E63" s="47">
        <v>135.10958904109589</v>
      </c>
      <c r="F63" s="136">
        <v>1.22</v>
      </c>
      <c r="G63" s="196"/>
    </row>
    <row r="64" spans="1:7" ht="16" customHeight="1" x14ac:dyDescent="0.2">
      <c r="A64" s="56" t="s">
        <v>130</v>
      </c>
      <c r="B64" s="46" t="s">
        <v>35</v>
      </c>
      <c r="C64" s="47">
        <v>636.29999999999995</v>
      </c>
      <c r="D64" s="47">
        <v>17.16</v>
      </c>
      <c r="E64" s="47">
        <v>94.253521126761072</v>
      </c>
      <c r="F64" s="136">
        <v>1.1000000000000001</v>
      </c>
      <c r="G64" s="196">
        <v>39.06</v>
      </c>
    </row>
    <row r="65" spans="1:7" x14ac:dyDescent="0.2">
      <c r="A65" s="56" t="s">
        <v>131</v>
      </c>
      <c r="B65" s="46" t="s">
        <v>35</v>
      </c>
      <c r="C65" s="47">
        <v>624.29999999999995</v>
      </c>
      <c r="D65" s="47">
        <v>17.010000000000002</v>
      </c>
      <c r="E65" s="47">
        <v>85.471428571429854</v>
      </c>
      <c r="F65" s="136"/>
      <c r="G65" s="196"/>
    </row>
    <row r="66" spans="1:7" x14ac:dyDescent="0.2">
      <c r="A66" s="56" t="s">
        <v>71</v>
      </c>
      <c r="B66" s="46" t="s">
        <v>35</v>
      </c>
      <c r="C66" s="47">
        <v>641.70000000000005</v>
      </c>
      <c r="D66" s="47">
        <v>17.82</v>
      </c>
      <c r="E66" s="47">
        <v>74.014285714286288</v>
      </c>
      <c r="F66" s="136">
        <v>1.27</v>
      </c>
      <c r="G66" s="196"/>
    </row>
    <row r="67" spans="1:7" x14ac:dyDescent="0.2">
      <c r="A67" s="56" t="s">
        <v>72</v>
      </c>
      <c r="B67" s="46" t="s">
        <v>35</v>
      </c>
      <c r="C67" s="47">
        <v>673.8</v>
      </c>
      <c r="D67" s="47">
        <v>18.93</v>
      </c>
      <c r="E67" s="47">
        <v>61.14084507042265</v>
      </c>
      <c r="F67" s="136">
        <v>1.47</v>
      </c>
      <c r="G67" s="196"/>
    </row>
    <row r="68" spans="1:7" x14ac:dyDescent="0.2">
      <c r="A68" s="56" t="s">
        <v>73</v>
      </c>
      <c r="B68" s="46" t="s">
        <v>35</v>
      </c>
      <c r="C68" s="47">
        <v>668.5</v>
      </c>
      <c r="D68" s="47">
        <v>18.829999999999998</v>
      </c>
      <c r="E68" s="47">
        <v>49.112676056338159</v>
      </c>
      <c r="F68" s="136">
        <v>1.39</v>
      </c>
      <c r="G68" s="196"/>
    </row>
    <row r="69" spans="1:7" x14ac:dyDescent="0.2">
      <c r="A69" s="56" t="s">
        <v>132</v>
      </c>
      <c r="B69" s="46" t="s">
        <v>35</v>
      </c>
      <c r="C69" s="47">
        <v>663.1</v>
      </c>
      <c r="D69" s="47">
        <v>18.13</v>
      </c>
      <c r="E69" s="47">
        <v>100.72857142857166</v>
      </c>
      <c r="F69" s="136">
        <v>1.1100000000000001</v>
      </c>
      <c r="G69" s="196"/>
    </row>
    <row r="70" spans="1:7" x14ac:dyDescent="0.2">
      <c r="A70" s="56" t="s">
        <v>133</v>
      </c>
      <c r="B70" s="46" t="s">
        <v>35</v>
      </c>
      <c r="C70" s="47">
        <v>642.9</v>
      </c>
      <c r="D70" s="47">
        <v>17.47</v>
      </c>
      <c r="E70" s="47">
        <v>87.708333333333698</v>
      </c>
      <c r="F70" s="136">
        <v>1.0900000000000001</v>
      </c>
      <c r="G70" s="196"/>
    </row>
    <row r="71" spans="1:7" ht="16" customHeight="1" x14ac:dyDescent="0.2">
      <c r="A71" s="56" t="s">
        <v>134</v>
      </c>
      <c r="B71" s="46" t="s">
        <v>3</v>
      </c>
      <c r="C71" s="47">
        <v>458.2</v>
      </c>
      <c r="D71" s="47">
        <v>10.39</v>
      </c>
      <c r="E71" s="47">
        <v>341.33333333333331</v>
      </c>
      <c r="F71" s="136">
        <v>0.6</v>
      </c>
      <c r="G71" s="197">
        <v>42</v>
      </c>
    </row>
    <row r="72" spans="1:7" x14ac:dyDescent="0.2">
      <c r="A72" s="56" t="s">
        <v>135</v>
      </c>
      <c r="B72" s="46" t="s">
        <v>3</v>
      </c>
      <c r="C72" s="47">
        <v>549.79999999999995</v>
      </c>
      <c r="D72" s="47">
        <v>13.24</v>
      </c>
      <c r="E72" s="47">
        <v>192.66666666666669</v>
      </c>
      <c r="F72" s="136">
        <v>1.04</v>
      </c>
      <c r="G72" s="197"/>
    </row>
    <row r="73" spans="1:7" x14ac:dyDescent="0.2">
      <c r="A73" s="56" t="s">
        <v>136</v>
      </c>
      <c r="B73" s="46" t="s">
        <v>3</v>
      </c>
      <c r="C73" s="47">
        <v>547.9</v>
      </c>
      <c r="D73" s="47">
        <v>13.57</v>
      </c>
      <c r="E73" s="47">
        <v>198.34666666666672</v>
      </c>
      <c r="F73" s="136">
        <v>1.07</v>
      </c>
      <c r="G73" s="197"/>
    </row>
    <row r="74" spans="1:7" x14ac:dyDescent="0.2">
      <c r="A74" s="56" t="s">
        <v>137</v>
      </c>
      <c r="B74" s="46" t="s">
        <v>3</v>
      </c>
      <c r="C74" s="47">
        <v>541</v>
      </c>
      <c r="D74" s="47">
        <v>13.5</v>
      </c>
      <c r="E74" s="47">
        <v>124.13333333333334</v>
      </c>
      <c r="F74" s="136">
        <v>1.1100000000000001</v>
      </c>
      <c r="G74" s="197"/>
    </row>
    <row r="75" spans="1:7" x14ac:dyDescent="0.2">
      <c r="A75" s="56" t="s">
        <v>138</v>
      </c>
      <c r="B75" s="46" t="s">
        <v>3</v>
      </c>
      <c r="C75" s="47">
        <v>595.5</v>
      </c>
      <c r="D75" s="47">
        <v>14.98</v>
      </c>
      <c r="E75" s="47">
        <v>101.12499999999969</v>
      </c>
      <c r="F75" s="136">
        <v>1.2</v>
      </c>
      <c r="G75" s="197"/>
    </row>
    <row r="76" spans="1:7" x14ac:dyDescent="0.2">
      <c r="A76" s="56" t="s">
        <v>139</v>
      </c>
      <c r="B76" s="46" t="s">
        <v>3</v>
      </c>
      <c r="C76" s="47">
        <v>530.4</v>
      </c>
      <c r="D76" s="47">
        <v>13.19</v>
      </c>
      <c r="E76" s="47">
        <v>482.45333333333446</v>
      </c>
      <c r="F76" s="136">
        <v>0.9</v>
      </c>
      <c r="G76" s="197"/>
    </row>
    <row r="77" spans="1:7" x14ac:dyDescent="0.2">
      <c r="A77" s="56" t="s">
        <v>140</v>
      </c>
      <c r="B77" s="46" t="s">
        <v>3</v>
      </c>
      <c r="C77" s="47">
        <v>566.79999999999995</v>
      </c>
      <c r="D77" s="47">
        <v>14.29</v>
      </c>
      <c r="E77" s="47">
        <v>158.8266666666679</v>
      </c>
      <c r="F77" s="136">
        <v>1.08</v>
      </c>
      <c r="G77" s="197"/>
    </row>
    <row r="78" spans="1:7" x14ac:dyDescent="0.2">
      <c r="A78" s="56" t="s">
        <v>141</v>
      </c>
      <c r="B78" s="46" t="s">
        <v>3</v>
      </c>
      <c r="C78" s="47">
        <v>603.5</v>
      </c>
      <c r="D78" s="47">
        <v>15.8</v>
      </c>
      <c r="E78" s="47">
        <v>84.424999999999528</v>
      </c>
      <c r="F78" s="136">
        <v>1.22</v>
      </c>
      <c r="G78" s="197"/>
    </row>
    <row r="79" spans="1:7" x14ac:dyDescent="0.2">
      <c r="A79" s="56" t="s">
        <v>67</v>
      </c>
      <c r="B79" s="46" t="s">
        <v>3</v>
      </c>
      <c r="C79" s="47">
        <v>532.79999999999995</v>
      </c>
      <c r="D79" s="47">
        <v>13.42</v>
      </c>
      <c r="E79" s="47">
        <v>249.54666666666677</v>
      </c>
      <c r="F79" s="136">
        <v>0.76</v>
      </c>
      <c r="G79" s="197"/>
    </row>
    <row r="80" spans="1:7" x14ac:dyDescent="0.2">
      <c r="A80" s="56" t="s">
        <v>74</v>
      </c>
      <c r="B80" s="46" t="s">
        <v>3</v>
      </c>
      <c r="C80" s="47">
        <v>552.70000000000005</v>
      </c>
      <c r="D80" s="47">
        <v>14.6</v>
      </c>
      <c r="E80" s="47">
        <v>140.93333333333334</v>
      </c>
      <c r="F80" s="136"/>
      <c r="G80" s="197"/>
    </row>
    <row r="81" spans="1:7" x14ac:dyDescent="0.2">
      <c r="A81" s="56" t="s">
        <v>142</v>
      </c>
      <c r="B81" s="46" t="s">
        <v>3</v>
      </c>
      <c r="C81" s="47">
        <v>599.4</v>
      </c>
      <c r="D81" s="47">
        <v>15.76</v>
      </c>
      <c r="E81" s="47">
        <v>80.987341772151126</v>
      </c>
      <c r="F81" s="136">
        <v>1.23</v>
      </c>
      <c r="G81" s="197"/>
    </row>
    <row r="82" spans="1:7" s="63" customFormat="1" x14ac:dyDescent="0.2">
      <c r="A82" s="1"/>
      <c r="B82" s="44"/>
      <c r="C82" s="44"/>
      <c r="D82" s="44"/>
      <c r="E82" s="44"/>
      <c r="F82" s="44"/>
      <c r="G82" s="1"/>
    </row>
    <row r="83" spans="1:7" ht="16" x14ac:dyDescent="0.2">
      <c r="A83" s="66" t="s">
        <v>305</v>
      </c>
    </row>
    <row r="84" spans="1:7" s="63" customFormat="1" x14ac:dyDescent="0.2">
      <c r="A84" s="62"/>
      <c r="B84" s="60"/>
      <c r="C84" s="60"/>
      <c r="D84" s="60"/>
      <c r="E84" s="60"/>
      <c r="F84" s="60"/>
    </row>
    <row r="85" spans="1:7" s="63" customFormat="1" x14ac:dyDescent="0.2">
      <c r="A85" s="60"/>
      <c r="B85" s="60"/>
      <c r="C85" s="60"/>
      <c r="D85" s="60"/>
      <c r="E85" s="60"/>
      <c r="F85" s="60"/>
    </row>
    <row r="86" spans="1:7" s="63" customFormat="1" x14ac:dyDescent="0.2">
      <c r="A86" s="60"/>
      <c r="B86" s="60"/>
      <c r="C86" s="60"/>
      <c r="D86" s="60"/>
      <c r="E86" s="60"/>
      <c r="F86" s="60"/>
    </row>
    <row r="87" spans="1:7" s="63" customFormat="1" x14ac:dyDescent="0.2">
      <c r="A87" s="60"/>
      <c r="B87" s="60"/>
      <c r="C87" s="60"/>
      <c r="D87" s="60"/>
      <c r="E87" s="60"/>
      <c r="F87" s="60"/>
    </row>
    <row r="88" spans="1:7" s="63" customFormat="1" x14ac:dyDescent="0.2">
      <c r="A88" s="60"/>
      <c r="B88" s="60"/>
      <c r="C88" s="60"/>
      <c r="D88" s="60"/>
      <c r="E88" s="60"/>
      <c r="F88" s="60"/>
    </row>
    <row r="89" spans="1:7" s="63" customFormat="1" x14ac:dyDescent="0.2">
      <c r="A89" s="60"/>
      <c r="B89" s="60"/>
      <c r="C89" s="60"/>
      <c r="D89" s="60"/>
      <c r="E89" s="60"/>
      <c r="F89" s="60"/>
    </row>
    <row r="90" spans="1:7" s="63" customFormat="1" x14ac:dyDescent="0.2">
      <c r="A90" s="60"/>
      <c r="B90" s="60"/>
      <c r="C90" s="60"/>
      <c r="D90" s="60"/>
      <c r="E90" s="60"/>
      <c r="F90" s="60"/>
    </row>
    <row r="91" spans="1:7" s="63" customFormat="1" x14ac:dyDescent="0.2">
      <c r="A91" s="60"/>
      <c r="B91" s="60"/>
      <c r="C91" s="60"/>
      <c r="D91" s="60"/>
      <c r="E91" s="60"/>
      <c r="F91" s="60"/>
    </row>
    <row r="92" spans="1:7" s="63" customFormat="1" x14ac:dyDescent="0.2">
      <c r="A92" s="60"/>
      <c r="B92" s="60"/>
      <c r="C92" s="60"/>
      <c r="D92" s="60"/>
      <c r="E92" s="60"/>
      <c r="F92" s="60"/>
    </row>
    <row r="93" spans="1:7" s="63" customFormat="1" x14ac:dyDescent="0.2">
      <c r="A93" s="60"/>
      <c r="B93" s="60"/>
      <c r="C93" s="60"/>
      <c r="D93" s="60"/>
      <c r="E93" s="60"/>
      <c r="F93" s="60"/>
    </row>
    <row r="94" spans="1:7" s="63" customFormat="1" x14ac:dyDescent="0.2">
      <c r="A94" s="60"/>
      <c r="B94" s="60"/>
      <c r="C94" s="60"/>
      <c r="D94" s="60"/>
      <c r="E94" s="60"/>
      <c r="F94" s="60"/>
    </row>
    <row r="95" spans="1:7" s="63" customFormat="1" x14ac:dyDescent="0.2">
      <c r="A95" s="60"/>
      <c r="B95" s="60"/>
      <c r="C95" s="60"/>
      <c r="D95" s="60"/>
      <c r="E95" s="60"/>
      <c r="F95" s="60"/>
    </row>
    <row r="96" spans="1:7" s="63" customFormat="1" x14ac:dyDescent="0.2">
      <c r="A96" s="60"/>
      <c r="B96" s="60"/>
      <c r="C96" s="60"/>
      <c r="D96" s="60"/>
      <c r="E96" s="60"/>
      <c r="F96" s="60"/>
    </row>
    <row r="97" spans="1:6" s="63" customFormat="1" x14ac:dyDescent="0.2">
      <c r="A97" s="60"/>
      <c r="B97" s="60"/>
      <c r="C97" s="60"/>
      <c r="D97" s="60"/>
      <c r="E97" s="60"/>
      <c r="F97" s="60"/>
    </row>
    <row r="98" spans="1:6" s="63" customFormat="1" x14ac:dyDescent="0.2">
      <c r="A98" s="60"/>
      <c r="B98" s="60"/>
      <c r="C98" s="60"/>
      <c r="D98" s="60"/>
      <c r="E98" s="60"/>
      <c r="F98" s="60"/>
    </row>
    <row r="99" spans="1:6" s="63" customFormat="1" x14ac:dyDescent="0.2">
      <c r="A99" s="60"/>
      <c r="B99" s="60"/>
      <c r="C99" s="60"/>
      <c r="D99" s="60"/>
      <c r="E99" s="60"/>
      <c r="F99" s="60"/>
    </row>
    <row r="100" spans="1:6" s="63" customFormat="1" x14ac:dyDescent="0.2">
      <c r="A100" s="60"/>
      <c r="B100" s="60"/>
      <c r="C100" s="60"/>
      <c r="D100" s="60"/>
      <c r="E100" s="60"/>
      <c r="F100" s="60"/>
    </row>
    <row r="101" spans="1:6" s="63" customFormat="1" x14ac:dyDescent="0.2">
      <c r="A101" s="60"/>
      <c r="B101" s="60"/>
      <c r="C101" s="60"/>
      <c r="D101" s="60"/>
      <c r="E101" s="60"/>
      <c r="F101" s="60"/>
    </row>
    <row r="102" spans="1:6" s="63" customFormat="1" x14ac:dyDescent="0.2">
      <c r="A102" s="60"/>
      <c r="B102" s="60"/>
      <c r="C102" s="60"/>
      <c r="D102" s="60"/>
      <c r="E102" s="60"/>
      <c r="F102" s="60"/>
    </row>
    <row r="103" spans="1:6" s="63" customFormat="1" x14ac:dyDescent="0.2">
      <c r="A103" s="60"/>
      <c r="B103" s="60"/>
      <c r="C103" s="60"/>
      <c r="D103" s="60"/>
      <c r="E103" s="60"/>
      <c r="F103" s="60"/>
    </row>
    <row r="104" spans="1:6" s="63" customFormat="1" x14ac:dyDescent="0.2">
      <c r="A104" s="60"/>
      <c r="B104" s="60"/>
      <c r="C104" s="60"/>
      <c r="D104" s="60"/>
      <c r="E104" s="60"/>
      <c r="F104" s="60"/>
    </row>
    <row r="105" spans="1:6" s="63" customFormat="1" x14ac:dyDescent="0.2">
      <c r="A105" s="60"/>
      <c r="B105" s="60"/>
      <c r="C105" s="60"/>
      <c r="D105" s="60"/>
      <c r="E105" s="60"/>
      <c r="F105" s="60"/>
    </row>
    <row r="106" spans="1:6" s="63" customFormat="1" x14ac:dyDescent="0.2">
      <c r="A106" s="60"/>
      <c r="B106" s="60"/>
      <c r="C106" s="60"/>
      <c r="D106" s="60"/>
      <c r="E106" s="60"/>
      <c r="F106" s="60"/>
    </row>
    <row r="107" spans="1:6" s="63" customFormat="1" x14ac:dyDescent="0.2">
      <c r="A107" s="60"/>
      <c r="B107" s="60"/>
      <c r="C107" s="60"/>
      <c r="D107" s="60"/>
      <c r="E107" s="60"/>
      <c r="F107" s="60"/>
    </row>
    <row r="108" spans="1:6" s="63" customFormat="1" x14ac:dyDescent="0.2">
      <c r="A108" s="60"/>
      <c r="B108" s="60"/>
      <c r="C108" s="60"/>
      <c r="D108" s="60"/>
      <c r="E108" s="60"/>
      <c r="F108" s="60"/>
    </row>
    <row r="109" spans="1:6" s="63" customFormat="1" x14ac:dyDescent="0.2">
      <c r="A109" s="60"/>
      <c r="B109" s="60"/>
      <c r="C109" s="60"/>
      <c r="D109" s="60"/>
      <c r="E109" s="60"/>
      <c r="F109" s="60"/>
    </row>
    <row r="110" spans="1:6" s="63" customFormat="1" x14ac:dyDescent="0.2">
      <c r="A110" s="60"/>
      <c r="B110" s="60"/>
      <c r="C110" s="60"/>
      <c r="D110" s="60"/>
      <c r="E110" s="60"/>
      <c r="F110" s="60"/>
    </row>
    <row r="111" spans="1:6" s="63" customFormat="1" x14ac:dyDescent="0.2">
      <c r="A111" s="60"/>
      <c r="B111" s="60"/>
      <c r="C111" s="60"/>
      <c r="D111" s="60"/>
      <c r="E111" s="60"/>
      <c r="F111" s="60"/>
    </row>
    <row r="112" spans="1:6" s="63" customFormat="1" x14ac:dyDescent="0.2">
      <c r="A112" s="60"/>
      <c r="B112" s="60"/>
      <c r="C112" s="60"/>
      <c r="D112" s="60"/>
      <c r="E112" s="60"/>
      <c r="F112" s="60"/>
    </row>
    <row r="113" spans="1:6" s="63" customFormat="1" x14ac:dyDescent="0.2">
      <c r="A113" s="60"/>
      <c r="B113" s="60"/>
      <c r="C113" s="60"/>
      <c r="D113" s="60"/>
      <c r="E113" s="60"/>
      <c r="F113" s="60"/>
    </row>
    <row r="114" spans="1:6" s="63" customFormat="1" x14ac:dyDescent="0.2">
      <c r="A114" s="60"/>
      <c r="B114" s="60"/>
      <c r="C114" s="60"/>
      <c r="D114" s="60"/>
      <c r="E114" s="60"/>
      <c r="F114" s="60"/>
    </row>
    <row r="115" spans="1:6" s="63" customFormat="1" x14ac:dyDescent="0.2">
      <c r="A115" s="60"/>
      <c r="B115" s="60"/>
      <c r="C115" s="60"/>
      <c r="D115" s="60"/>
      <c r="E115" s="60"/>
      <c r="F115" s="60"/>
    </row>
    <row r="116" spans="1:6" s="63" customFormat="1" x14ac:dyDescent="0.2">
      <c r="A116" s="60"/>
      <c r="B116" s="60"/>
      <c r="C116" s="60"/>
      <c r="D116" s="60"/>
      <c r="E116" s="60"/>
      <c r="F116" s="60"/>
    </row>
    <row r="117" spans="1:6" s="63" customFormat="1" x14ac:dyDescent="0.2">
      <c r="A117" s="60"/>
      <c r="B117" s="60"/>
      <c r="C117" s="60"/>
      <c r="D117" s="60"/>
      <c r="E117" s="60"/>
      <c r="F117" s="60"/>
    </row>
    <row r="118" spans="1:6" s="63" customFormat="1" x14ac:dyDescent="0.2">
      <c r="A118" s="60"/>
      <c r="B118" s="60"/>
      <c r="C118" s="60"/>
      <c r="D118" s="60"/>
      <c r="E118" s="60"/>
      <c r="F118" s="60"/>
    </row>
    <row r="119" spans="1:6" s="63" customFormat="1" x14ac:dyDescent="0.2">
      <c r="A119" s="60"/>
      <c r="B119" s="60"/>
      <c r="C119" s="60"/>
      <c r="D119" s="60"/>
      <c r="E119" s="60"/>
      <c r="F119" s="60"/>
    </row>
    <row r="120" spans="1:6" s="63" customFormat="1" x14ac:dyDescent="0.2">
      <c r="A120" s="60"/>
      <c r="B120" s="60"/>
      <c r="C120" s="60"/>
      <c r="D120" s="60"/>
      <c r="E120" s="60"/>
      <c r="F120" s="60"/>
    </row>
    <row r="121" spans="1:6" s="63" customFormat="1" x14ac:dyDescent="0.2">
      <c r="A121" s="60"/>
      <c r="B121" s="60"/>
      <c r="C121" s="60"/>
      <c r="D121" s="60"/>
      <c r="E121" s="60"/>
      <c r="F121" s="60"/>
    </row>
    <row r="122" spans="1:6" s="63" customFormat="1" x14ac:dyDescent="0.2">
      <c r="A122" s="60"/>
      <c r="B122" s="60"/>
      <c r="C122" s="60"/>
      <c r="D122" s="60"/>
      <c r="E122" s="60"/>
      <c r="F122" s="60"/>
    </row>
    <row r="123" spans="1:6" s="63" customFormat="1" x14ac:dyDescent="0.2">
      <c r="A123" s="60"/>
      <c r="B123" s="60"/>
      <c r="C123" s="60"/>
      <c r="D123" s="60"/>
      <c r="E123" s="60"/>
      <c r="F123" s="60"/>
    </row>
    <row r="124" spans="1:6" s="63" customFormat="1" x14ac:dyDescent="0.2">
      <c r="A124" s="60"/>
      <c r="B124" s="60"/>
      <c r="C124" s="60"/>
      <c r="D124" s="60"/>
      <c r="E124" s="60"/>
      <c r="F124" s="60"/>
    </row>
    <row r="125" spans="1:6" s="63" customFormat="1" x14ac:dyDescent="0.2">
      <c r="A125" s="60"/>
      <c r="B125" s="60"/>
      <c r="C125" s="60"/>
      <c r="D125" s="60"/>
      <c r="E125" s="60"/>
      <c r="F125" s="60"/>
    </row>
    <row r="126" spans="1:6" s="63" customFormat="1" x14ac:dyDescent="0.2">
      <c r="A126" s="60"/>
      <c r="B126" s="60"/>
      <c r="C126" s="60"/>
      <c r="D126" s="60"/>
      <c r="E126" s="60"/>
      <c r="F126" s="60"/>
    </row>
    <row r="127" spans="1:6" s="63" customFormat="1" x14ac:dyDescent="0.2">
      <c r="A127" s="60"/>
      <c r="B127" s="60"/>
      <c r="C127" s="60"/>
      <c r="D127" s="60"/>
      <c r="E127" s="60"/>
      <c r="F127" s="60"/>
    </row>
    <row r="128" spans="1:6" s="63" customFormat="1" x14ac:dyDescent="0.2">
      <c r="A128" s="60"/>
      <c r="B128" s="60"/>
      <c r="C128" s="60"/>
      <c r="D128" s="60"/>
      <c r="E128" s="60"/>
      <c r="F128" s="60"/>
    </row>
    <row r="129" spans="1:6" s="63" customFormat="1" x14ac:dyDescent="0.2">
      <c r="A129" s="60"/>
      <c r="B129" s="60"/>
      <c r="C129" s="60"/>
      <c r="D129" s="60"/>
      <c r="E129" s="60"/>
      <c r="F129" s="60"/>
    </row>
    <row r="130" spans="1:6" s="63" customFormat="1" x14ac:dyDescent="0.2">
      <c r="A130" s="60"/>
      <c r="B130" s="60"/>
      <c r="C130" s="60"/>
      <c r="D130" s="60"/>
      <c r="E130" s="60"/>
      <c r="F130" s="60"/>
    </row>
    <row r="131" spans="1:6" s="63" customFormat="1" x14ac:dyDescent="0.2">
      <c r="A131" s="60"/>
      <c r="B131" s="60"/>
      <c r="C131" s="60"/>
      <c r="D131" s="60"/>
      <c r="E131" s="60"/>
      <c r="F131" s="60"/>
    </row>
    <row r="132" spans="1:6" s="63" customFormat="1" x14ac:dyDescent="0.2">
      <c r="A132" s="60"/>
      <c r="B132" s="60"/>
      <c r="C132" s="60"/>
      <c r="D132" s="60"/>
      <c r="E132" s="60"/>
      <c r="F132" s="60"/>
    </row>
    <row r="133" spans="1:6" s="63" customFormat="1" x14ac:dyDescent="0.2">
      <c r="A133" s="60"/>
      <c r="B133" s="60"/>
      <c r="C133" s="60"/>
      <c r="D133" s="60"/>
      <c r="E133" s="60"/>
      <c r="F133" s="60"/>
    </row>
    <row r="134" spans="1:6" s="63" customFormat="1" x14ac:dyDescent="0.2">
      <c r="A134" s="60"/>
      <c r="B134" s="60"/>
      <c r="C134" s="60"/>
      <c r="D134" s="60"/>
      <c r="E134" s="60"/>
      <c r="F134" s="60"/>
    </row>
    <row r="135" spans="1:6" s="63" customFormat="1" x14ac:dyDescent="0.2">
      <c r="A135" s="60"/>
      <c r="B135" s="60"/>
      <c r="C135" s="60"/>
      <c r="D135" s="60"/>
      <c r="E135" s="60"/>
      <c r="F135" s="60"/>
    </row>
    <row r="136" spans="1:6" s="63" customFormat="1" x14ac:dyDescent="0.2">
      <c r="A136" s="60"/>
      <c r="B136" s="60"/>
      <c r="C136" s="60"/>
      <c r="D136" s="60"/>
      <c r="E136" s="60"/>
      <c r="F136" s="60"/>
    </row>
    <row r="137" spans="1:6" s="63" customFormat="1" x14ac:dyDescent="0.2">
      <c r="A137" s="60"/>
      <c r="B137" s="60"/>
      <c r="C137" s="60"/>
      <c r="D137" s="60"/>
      <c r="E137" s="60"/>
      <c r="F137" s="60"/>
    </row>
    <row r="138" spans="1:6" s="63" customFormat="1" x14ac:dyDescent="0.2">
      <c r="A138" s="60"/>
      <c r="B138" s="60"/>
      <c r="C138" s="60"/>
      <c r="D138" s="60"/>
      <c r="E138" s="60"/>
      <c r="F138" s="60"/>
    </row>
    <row r="139" spans="1:6" s="63" customFormat="1" x14ac:dyDescent="0.2">
      <c r="A139" s="60"/>
      <c r="B139" s="60"/>
      <c r="C139" s="60"/>
      <c r="D139" s="60"/>
      <c r="E139" s="60"/>
      <c r="F139" s="60"/>
    </row>
    <row r="140" spans="1:6" s="63" customFormat="1" x14ac:dyDescent="0.2">
      <c r="A140" s="60"/>
      <c r="B140" s="60"/>
      <c r="C140" s="60"/>
      <c r="D140" s="60"/>
      <c r="E140" s="60"/>
      <c r="F140" s="60"/>
    </row>
    <row r="141" spans="1:6" s="63" customFormat="1" x14ac:dyDescent="0.2">
      <c r="A141" s="60"/>
      <c r="B141" s="60"/>
      <c r="C141" s="60"/>
      <c r="D141" s="60"/>
      <c r="E141" s="60"/>
      <c r="F141" s="60"/>
    </row>
    <row r="142" spans="1:6" s="63" customFormat="1" x14ac:dyDescent="0.2">
      <c r="A142" s="60"/>
      <c r="B142" s="60"/>
      <c r="C142" s="60"/>
      <c r="D142" s="60"/>
      <c r="E142" s="60"/>
      <c r="F142" s="60"/>
    </row>
    <row r="143" spans="1:6" s="63" customFormat="1" x14ac:dyDescent="0.2">
      <c r="A143" s="60"/>
      <c r="B143" s="60"/>
      <c r="C143" s="60"/>
      <c r="D143" s="60"/>
      <c r="E143" s="60"/>
      <c r="F143" s="60"/>
    </row>
    <row r="144" spans="1:6" s="63" customFormat="1" x14ac:dyDescent="0.2">
      <c r="A144" s="60"/>
      <c r="B144" s="60"/>
      <c r="C144" s="60"/>
      <c r="D144" s="60"/>
      <c r="E144" s="60"/>
      <c r="F144" s="60"/>
    </row>
    <row r="145" spans="1:6" s="63" customFormat="1" x14ac:dyDescent="0.2">
      <c r="A145" s="60"/>
      <c r="B145" s="60"/>
      <c r="C145" s="60"/>
      <c r="D145" s="60"/>
      <c r="E145" s="60"/>
      <c r="F145" s="60"/>
    </row>
    <row r="146" spans="1:6" s="63" customFormat="1" x14ac:dyDescent="0.2">
      <c r="A146" s="60"/>
      <c r="B146" s="60"/>
      <c r="C146" s="60"/>
      <c r="D146" s="60"/>
      <c r="E146" s="60"/>
      <c r="F146" s="60"/>
    </row>
    <row r="147" spans="1:6" s="63" customFormat="1" x14ac:dyDescent="0.2">
      <c r="A147" s="60"/>
      <c r="B147" s="60"/>
      <c r="C147" s="60"/>
      <c r="D147" s="60"/>
      <c r="E147" s="60"/>
      <c r="F147" s="60"/>
    </row>
    <row r="148" spans="1:6" s="63" customFormat="1" x14ac:dyDescent="0.2">
      <c r="A148" s="60"/>
      <c r="B148" s="60"/>
      <c r="C148" s="60"/>
      <c r="D148" s="60"/>
      <c r="E148" s="60"/>
      <c r="F148" s="60"/>
    </row>
    <row r="149" spans="1:6" s="63" customFormat="1" x14ac:dyDescent="0.2">
      <c r="A149" s="60"/>
      <c r="B149" s="60"/>
      <c r="C149" s="60"/>
      <c r="D149" s="60"/>
      <c r="E149" s="60"/>
      <c r="F149" s="60"/>
    </row>
    <row r="150" spans="1:6" s="63" customFormat="1" x14ac:dyDescent="0.2">
      <c r="A150" s="60"/>
      <c r="B150" s="60"/>
      <c r="C150" s="60"/>
      <c r="D150" s="60"/>
      <c r="E150" s="60"/>
      <c r="F150" s="60"/>
    </row>
    <row r="151" spans="1:6" s="63" customFormat="1" x14ac:dyDescent="0.2">
      <c r="A151" s="60"/>
      <c r="B151" s="60"/>
      <c r="C151" s="60"/>
      <c r="D151" s="60"/>
      <c r="E151" s="60"/>
      <c r="F151" s="60"/>
    </row>
    <row r="152" spans="1:6" s="63" customFormat="1" x14ac:dyDescent="0.2">
      <c r="A152" s="60"/>
      <c r="B152" s="60"/>
      <c r="C152" s="60"/>
      <c r="D152" s="60"/>
      <c r="E152" s="60"/>
      <c r="F152" s="60"/>
    </row>
    <row r="153" spans="1:6" s="63" customFormat="1" x14ac:dyDescent="0.2">
      <c r="A153" s="60"/>
      <c r="B153" s="60"/>
      <c r="C153" s="60"/>
      <c r="D153" s="60"/>
      <c r="E153" s="60"/>
      <c r="F153" s="60"/>
    </row>
    <row r="154" spans="1:6" s="63" customFormat="1" x14ac:dyDescent="0.2">
      <c r="A154" s="60"/>
      <c r="B154" s="60"/>
      <c r="C154" s="60"/>
      <c r="D154" s="60"/>
      <c r="E154" s="60"/>
      <c r="F154" s="60"/>
    </row>
    <row r="155" spans="1:6" s="63" customFormat="1" x14ac:dyDescent="0.2">
      <c r="A155" s="60"/>
      <c r="B155" s="60"/>
      <c r="C155" s="60"/>
      <c r="D155" s="60"/>
      <c r="E155" s="60"/>
      <c r="F155" s="60"/>
    </row>
    <row r="156" spans="1:6" s="63" customFormat="1" x14ac:dyDescent="0.2">
      <c r="A156" s="60"/>
      <c r="B156" s="60"/>
      <c r="C156" s="60"/>
      <c r="D156" s="60"/>
      <c r="E156" s="60"/>
      <c r="F156" s="60"/>
    </row>
    <row r="157" spans="1:6" s="63" customFormat="1" x14ac:dyDescent="0.2">
      <c r="A157" s="60"/>
      <c r="B157" s="60"/>
      <c r="C157" s="60"/>
      <c r="D157" s="60"/>
      <c r="E157" s="60"/>
      <c r="F157" s="60"/>
    </row>
    <row r="158" spans="1:6" s="63" customFormat="1" x14ac:dyDescent="0.2">
      <c r="A158" s="60"/>
      <c r="B158" s="60"/>
      <c r="C158" s="60"/>
      <c r="D158" s="60"/>
      <c r="E158" s="60"/>
      <c r="F158" s="60"/>
    </row>
    <row r="159" spans="1:6" s="63" customFormat="1" x14ac:dyDescent="0.2">
      <c r="A159" s="60"/>
      <c r="B159" s="60"/>
      <c r="C159" s="60"/>
      <c r="D159" s="60"/>
      <c r="E159" s="60"/>
      <c r="F159" s="60"/>
    </row>
    <row r="160" spans="1:6" s="63" customFormat="1" x14ac:dyDescent="0.2">
      <c r="A160" s="60"/>
      <c r="B160" s="60"/>
      <c r="C160" s="60"/>
      <c r="D160" s="60"/>
      <c r="E160" s="60"/>
      <c r="F160" s="60"/>
    </row>
    <row r="161" spans="1:6" s="63" customFormat="1" x14ac:dyDescent="0.2">
      <c r="A161" s="60"/>
      <c r="B161" s="60"/>
      <c r="C161" s="60"/>
      <c r="D161" s="60"/>
      <c r="E161" s="60"/>
      <c r="F161" s="60"/>
    </row>
    <row r="162" spans="1:6" s="63" customFormat="1" x14ac:dyDescent="0.2">
      <c r="A162" s="60"/>
      <c r="B162" s="60"/>
      <c r="C162" s="60"/>
      <c r="D162" s="60"/>
      <c r="E162" s="60"/>
      <c r="F162" s="60"/>
    </row>
    <row r="163" spans="1:6" s="63" customFormat="1" x14ac:dyDescent="0.2">
      <c r="A163" s="60"/>
      <c r="B163" s="60"/>
      <c r="C163" s="60"/>
      <c r="D163" s="60"/>
      <c r="E163" s="60"/>
      <c r="F163" s="60"/>
    </row>
    <row r="164" spans="1:6" s="63" customFormat="1" x14ac:dyDescent="0.2">
      <c r="A164" s="60"/>
      <c r="B164" s="60"/>
      <c r="C164" s="60"/>
      <c r="D164" s="60"/>
      <c r="E164" s="60"/>
      <c r="F164" s="60"/>
    </row>
    <row r="165" spans="1:6" s="63" customFormat="1" x14ac:dyDescent="0.2">
      <c r="A165" s="60"/>
      <c r="B165" s="60"/>
      <c r="C165" s="60"/>
      <c r="D165" s="60"/>
      <c r="E165" s="60"/>
      <c r="F165" s="60"/>
    </row>
    <row r="166" spans="1:6" s="63" customFormat="1" x14ac:dyDescent="0.2">
      <c r="A166" s="60"/>
      <c r="B166" s="60"/>
      <c r="C166" s="60"/>
      <c r="D166" s="60"/>
      <c r="E166" s="60"/>
      <c r="F166" s="60"/>
    </row>
    <row r="167" spans="1:6" s="63" customFormat="1" x14ac:dyDescent="0.2">
      <c r="A167" s="60"/>
      <c r="B167" s="60"/>
      <c r="C167" s="60"/>
      <c r="D167" s="60"/>
      <c r="E167" s="60"/>
      <c r="F167" s="60"/>
    </row>
    <row r="168" spans="1:6" s="63" customFormat="1" x14ac:dyDescent="0.2">
      <c r="A168" s="60"/>
      <c r="B168" s="60"/>
      <c r="C168" s="60"/>
      <c r="D168" s="60"/>
      <c r="E168" s="60"/>
      <c r="F168" s="60"/>
    </row>
    <row r="169" spans="1:6" s="63" customFormat="1" x14ac:dyDescent="0.2">
      <c r="A169" s="60"/>
      <c r="B169" s="60"/>
      <c r="C169" s="60"/>
      <c r="D169" s="60"/>
      <c r="E169" s="60"/>
      <c r="F169" s="60"/>
    </row>
    <row r="170" spans="1:6" s="63" customFormat="1" x14ac:dyDescent="0.2">
      <c r="A170" s="60"/>
      <c r="B170" s="60"/>
      <c r="C170" s="60"/>
      <c r="D170" s="60"/>
      <c r="E170" s="60"/>
      <c r="F170" s="60"/>
    </row>
    <row r="171" spans="1:6" s="63" customFormat="1" x14ac:dyDescent="0.2">
      <c r="A171" s="60"/>
      <c r="B171" s="60"/>
      <c r="C171" s="60"/>
      <c r="D171" s="60"/>
      <c r="E171" s="60"/>
      <c r="F171" s="60"/>
    </row>
    <row r="172" spans="1:6" s="63" customFormat="1" x14ac:dyDescent="0.2">
      <c r="A172" s="60"/>
      <c r="B172" s="60"/>
      <c r="C172" s="60"/>
      <c r="D172" s="60"/>
      <c r="E172" s="60"/>
      <c r="F172" s="60"/>
    </row>
    <row r="173" spans="1:6" s="63" customFormat="1" x14ac:dyDescent="0.2">
      <c r="A173" s="60"/>
      <c r="B173" s="60"/>
      <c r="C173" s="60"/>
      <c r="D173" s="60"/>
      <c r="E173" s="60"/>
      <c r="F173" s="60"/>
    </row>
    <row r="174" spans="1:6" s="63" customFormat="1" x14ac:dyDescent="0.2">
      <c r="A174" s="60"/>
      <c r="B174" s="60"/>
      <c r="C174" s="60"/>
      <c r="D174" s="60"/>
      <c r="E174" s="60"/>
      <c r="F174" s="60"/>
    </row>
    <row r="175" spans="1:6" s="63" customFormat="1" x14ac:dyDescent="0.2">
      <c r="A175" s="60"/>
      <c r="B175" s="60"/>
      <c r="C175" s="60"/>
      <c r="D175" s="60"/>
      <c r="E175" s="60"/>
      <c r="F175" s="60"/>
    </row>
    <row r="176" spans="1:6" s="63" customFormat="1" x14ac:dyDescent="0.2">
      <c r="A176" s="60"/>
      <c r="B176" s="60"/>
      <c r="C176" s="60"/>
      <c r="D176" s="60"/>
      <c r="E176" s="60"/>
      <c r="F176" s="60"/>
    </row>
    <row r="177" spans="1:6" s="63" customFormat="1" x14ac:dyDescent="0.2">
      <c r="A177" s="60"/>
      <c r="B177" s="60"/>
      <c r="C177" s="60"/>
      <c r="D177" s="60"/>
      <c r="E177" s="60"/>
      <c r="F177" s="60"/>
    </row>
    <row r="178" spans="1:6" s="63" customFormat="1" x14ac:dyDescent="0.2">
      <c r="A178" s="60"/>
      <c r="B178" s="60"/>
      <c r="C178" s="60"/>
      <c r="D178" s="60"/>
      <c r="E178" s="60"/>
      <c r="F178" s="60"/>
    </row>
    <row r="179" spans="1:6" s="63" customFormat="1" x14ac:dyDescent="0.2">
      <c r="A179" s="60"/>
      <c r="B179" s="60"/>
      <c r="C179" s="60"/>
      <c r="D179" s="60"/>
      <c r="E179" s="60"/>
      <c r="F179" s="60"/>
    </row>
    <row r="180" spans="1:6" s="63" customFormat="1" x14ac:dyDescent="0.2">
      <c r="A180" s="60"/>
      <c r="B180" s="60"/>
      <c r="C180" s="60"/>
      <c r="D180" s="60"/>
      <c r="E180" s="60"/>
      <c r="F180" s="60"/>
    </row>
    <row r="181" spans="1:6" s="63" customFormat="1" x14ac:dyDescent="0.2">
      <c r="A181" s="60"/>
      <c r="B181" s="60"/>
      <c r="C181" s="60"/>
      <c r="D181" s="60"/>
      <c r="E181" s="60"/>
      <c r="F181" s="60"/>
    </row>
    <row r="182" spans="1:6" s="63" customFormat="1" x14ac:dyDescent="0.2">
      <c r="A182" s="60"/>
      <c r="B182" s="60"/>
      <c r="C182" s="60"/>
      <c r="D182" s="60"/>
      <c r="E182" s="60"/>
      <c r="F182" s="60"/>
    </row>
    <row r="183" spans="1:6" s="63" customFormat="1" x14ac:dyDescent="0.2">
      <c r="A183" s="60"/>
      <c r="B183" s="60"/>
      <c r="C183" s="60"/>
      <c r="D183" s="60"/>
      <c r="E183" s="60"/>
      <c r="F183" s="60"/>
    </row>
    <row r="184" spans="1:6" s="63" customFormat="1" x14ac:dyDescent="0.2">
      <c r="A184" s="60"/>
      <c r="B184" s="60"/>
      <c r="C184" s="60"/>
      <c r="D184" s="60"/>
      <c r="E184" s="60"/>
      <c r="F184" s="60"/>
    </row>
    <row r="185" spans="1:6" s="63" customFormat="1" x14ac:dyDescent="0.2">
      <c r="A185" s="60"/>
      <c r="B185" s="60"/>
      <c r="C185" s="60"/>
      <c r="D185" s="60"/>
      <c r="E185" s="60"/>
      <c r="F185" s="60"/>
    </row>
    <row r="186" spans="1:6" s="63" customFormat="1" x14ac:dyDescent="0.2">
      <c r="A186" s="60"/>
      <c r="B186" s="60"/>
      <c r="C186" s="60"/>
      <c r="D186" s="60"/>
      <c r="E186" s="60"/>
      <c r="F186" s="60"/>
    </row>
    <row r="187" spans="1:6" s="63" customFormat="1" x14ac:dyDescent="0.2">
      <c r="A187" s="60"/>
      <c r="B187" s="60"/>
      <c r="C187" s="60"/>
      <c r="D187" s="60"/>
      <c r="E187" s="60"/>
      <c r="F187" s="60"/>
    </row>
    <row r="188" spans="1:6" s="63" customFormat="1" x14ac:dyDescent="0.2">
      <c r="A188" s="60"/>
      <c r="B188" s="60"/>
      <c r="C188" s="60"/>
      <c r="D188" s="60"/>
      <c r="E188" s="60"/>
      <c r="F188" s="60"/>
    </row>
    <row r="189" spans="1:6" s="63" customFormat="1" x14ac:dyDescent="0.2">
      <c r="A189" s="60"/>
      <c r="B189" s="60"/>
      <c r="C189" s="60"/>
      <c r="D189" s="60"/>
      <c r="E189" s="60"/>
      <c r="F189" s="60"/>
    </row>
    <row r="190" spans="1:6" s="63" customFormat="1" x14ac:dyDescent="0.2">
      <c r="A190" s="60"/>
      <c r="B190" s="60"/>
      <c r="C190" s="60"/>
      <c r="D190" s="60"/>
      <c r="E190" s="60"/>
      <c r="F190" s="60"/>
    </row>
    <row r="191" spans="1:6" s="63" customFormat="1" x14ac:dyDescent="0.2">
      <c r="A191" s="60"/>
      <c r="B191" s="60"/>
      <c r="C191" s="60"/>
      <c r="D191" s="60"/>
      <c r="E191" s="60"/>
      <c r="F191" s="60"/>
    </row>
    <row r="192" spans="1:6" s="63" customFormat="1" x14ac:dyDescent="0.2">
      <c r="A192" s="60"/>
      <c r="B192" s="60"/>
      <c r="C192" s="60"/>
      <c r="D192" s="60"/>
      <c r="E192" s="60"/>
      <c r="F192" s="60"/>
    </row>
    <row r="193" spans="1:6" s="63" customFormat="1" x14ac:dyDescent="0.2">
      <c r="A193" s="60"/>
      <c r="B193" s="60"/>
      <c r="C193" s="60"/>
      <c r="D193" s="60"/>
      <c r="E193" s="60"/>
      <c r="F193" s="60"/>
    </row>
    <row r="194" spans="1:6" s="63" customFormat="1" x14ac:dyDescent="0.2">
      <c r="A194" s="60"/>
      <c r="B194" s="60"/>
      <c r="C194" s="60"/>
      <c r="D194" s="60"/>
      <c r="E194" s="60"/>
      <c r="F194" s="60"/>
    </row>
    <row r="195" spans="1:6" s="63" customFormat="1" x14ac:dyDescent="0.2">
      <c r="A195" s="60"/>
      <c r="B195" s="60"/>
      <c r="C195" s="60"/>
      <c r="D195" s="60"/>
      <c r="E195" s="60"/>
      <c r="F195" s="60"/>
    </row>
    <row r="196" spans="1:6" s="63" customFormat="1" x14ac:dyDescent="0.2">
      <c r="A196" s="60"/>
      <c r="B196" s="60"/>
      <c r="C196" s="60"/>
      <c r="D196" s="60"/>
      <c r="E196" s="60"/>
      <c r="F196" s="60"/>
    </row>
    <row r="197" spans="1:6" s="63" customFormat="1" x14ac:dyDescent="0.2">
      <c r="A197" s="60"/>
      <c r="B197" s="60"/>
      <c r="C197" s="60"/>
      <c r="D197" s="60"/>
      <c r="E197" s="60"/>
      <c r="F197" s="60"/>
    </row>
    <row r="198" spans="1:6" s="63" customFormat="1" x14ac:dyDescent="0.2">
      <c r="A198" s="60"/>
      <c r="B198" s="60"/>
      <c r="C198" s="60"/>
      <c r="D198" s="60"/>
      <c r="E198" s="60"/>
      <c r="F198" s="60"/>
    </row>
    <row r="199" spans="1:6" s="63" customFormat="1" x14ac:dyDescent="0.2">
      <c r="A199" s="60"/>
      <c r="B199" s="60"/>
      <c r="C199" s="60"/>
      <c r="D199" s="60"/>
      <c r="E199" s="60"/>
      <c r="F199" s="60"/>
    </row>
    <row r="200" spans="1:6" s="63" customFormat="1" x14ac:dyDescent="0.2">
      <c r="A200" s="60"/>
      <c r="B200" s="60"/>
      <c r="C200" s="60"/>
      <c r="D200" s="60"/>
      <c r="E200" s="60"/>
      <c r="F200" s="60"/>
    </row>
    <row r="201" spans="1:6" s="63" customFormat="1" x14ac:dyDescent="0.2">
      <c r="A201" s="60"/>
      <c r="B201" s="60"/>
      <c r="C201" s="60"/>
      <c r="D201" s="60"/>
      <c r="E201" s="60"/>
      <c r="F201" s="60"/>
    </row>
    <row r="202" spans="1:6" s="63" customFormat="1" x14ac:dyDescent="0.2">
      <c r="A202" s="60"/>
      <c r="B202" s="60"/>
      <c r="C202" s="60"/>
      <c r="D202" s="60"/>
      <c r="E202" s="60"/>
      <c r="F202" s="60"/>
    </row>
    <row r="203" spans="1:6" s="63" customFormat="1" x14ac:dyDescent="0.2">
      <c r="A203" s="60"/>
      <c r="B203" s="60"/>
      <c r="C203" s="60"/>
      <c r="D203" s="60"/>
      <c r="E203" s="60"/>
      <c r="F203" s="60"/>
    </row>
    <row r="204" spans="1:6" s="63" customFormat="1" x14ac:dyDescent="0.2">
      <c r="A204" s="60"/>
      <c r="B204" s="60"/>
      <c r="C204" s="60"/>
      <c r="D204" s="60"/>
      <c r="E204" s="60"/>
      <c r="F204" s="60"/>
    </row>
    <row r="205" spans="1:6" s="63" customFormat="1" x14ac:dyDescent="0.2">
      <c r="A205" s="60"/>
      <c r="B205" s="60"/>
      <c r="C205" s="60"/>
      <c r="D205" s="60"/>
      <c r="E205" s="60"/>
      <c r="F205" s="60"/>
    </row>
    <row r="206" spans="1:6" s="63" customFormat="1" x14ac:dyDescent="0.2">
      <c r="A206" s="60"/>
      <c r="B206" s="60"/>
      <c r="C206" s="60"/>
      <c r="D206" s="60"/>
      <c r="E206" s="60"/>
      <c r="F206" s="60"/>
    </row>
    <row r="207" spans="1:6" s="63" customFormat="1" x14ac:dyDescent="0.2">
      <c r="A207" s="60"/>
      <c r="B207" s="60"/>
      <c r="C207" s="60"/>
      <c r="D207" s="60"/>
      <c r="E207" s="60"/>
      <c r="F207" s="60"/>
    </row>
    <row r="208" spans="1:6" s="63" customFormat="1" x14ac:dyDescent="0.2">
      <c r="A208" s="60"/>
      <c r="B208" s="60"/>
      <c r="C208" s="60"/>
      <c r="D208" s="60"/>
      <c r="E208" s="60"/>
      <c r="F208" s="60"/>
    </row>
    <row r="209" spans="1:6" s="63" customFormat="1" x14ac:dyDescent="0.2">
      <c r="A209" s="60"/>
      <c r="B209" s="60"/>
      <c r="C209" s="60"/>
      <c r="D209" s="60"/>
      <c r="E209" s="60"/>
      <c r="F209" s="60"/>
    </row>
    <row r="210" spans="1:6" s="63" customFormat="1" x14ac:dyDescent="0.2">
      <c r="A210" s="60"/>
      <c r="B210" s="60"/>
      <c r="C210" s="60"/>
      <c r="D210" s="60"/>
      <c r="E210" s="60"/>
      <c r="F210" s="60"/>
    </row>
    <row r="211" spans="1:6" s="63" customFormat="1" x14ac:dyDescent="0.2">
      <c r="A211" s="60"/>
      <c r="B211" s="60"/>
      <c r="C211" s="60"/>
      <c r="D211" s="60"/>
      <c r="E211" s="60"/>
      <c r="F211" s="60"/>
    </row>
    <row r="212" spans="1:6" s="63" customFormat="1" x14ac:dyDescent="0.2">
      <c r="A212" s="60"/>
      <c r="B212" s="60"/>
      <c r="C212" s="60"/>
      <c r="D212" s="60"/>
      <c r="E212" s="60"/>
      <c r="F212" s="60"/>
    </row>
    <row r="213" spans="1:6" s="63" customFormat="1" x14ac:dyDescent="0.2">
      <c r="A213" s="60"/>
      <c r="B213" s="60"/>
      <c r="C213" s="60"/>
      <c r="D213" s="60"/>
      <c r="E213" s="60"/>
      <c r="F213" s="60"/>
    </row>
    <row r="214" spans="1:6" s="63" customFormat="1" x14ac:dyDescent="0.2">
      <c r="A214" s="60"/>
      <c r="B214" s="60"/>
      <c r="C214" s="60"/>
      <c r="D214" s="60"/>
      <c r="E214" s="60"/>
      <c r="F214" s="60"/>
    </row>
    <row r="215" spans="1:6" s="63" customFormat="1" x14ac:dyDescent="0.2">
      <c r="A215" s="60"/>
      <c r="B215" s="60"/>
      <c r="C215" s="60"/>
      <c r="D215" s="60"/>
      <c r="E215" s="60"/>
      <c r="F215" s="60"/>
    </row>
    <row r="216" spans="1:6" s="63" customFormat="1" x14ac:dyDescent="0.2">
      <c r="A216" s="60"/>
      <c r="B216" s="60"/>
      <c r="C216" s="60"/>
      <c r="D216" s="60"/>
      <c r="E216" s="60"/>
      <c r="F216" s="60"/>
    </row>
    <row r="217" spans="1:6" s="63" customFormat="1" x14ac:dyDescent="0.2">
      <c r="A217" s="60"/>
      <c r="B217" s="60"/>
      <c r="C217" s="60"/>
      <c r="D217" s="60"/>
      <c r="E217" s="60"/>
      <c r="F217" s="60"/>
    </row>
    <row r="218" spans="1:6" s="63" customFormat="1" x14ac:dyDescent="0.2">
      <c r="A218" s="60"/>
      <c r="B218" s="60"/>
      <c r="C218" s="60"/>
      <c r="D218" s="60"/>
      <c r="E218" s="60"/>
      <c r="F218" s="60"/>
    </row>
    <row r="219" spans="1:6" s="63" customFormat="1" x14ac:dyDescent="0.2">
      <c r="A219" s="60"/>
      <c r="B219" s="60"/>
      <c r="C219" s="60"/>
      <c r="D219" s="60"/>
      <c r="E219" s="60"/>
      <c r="F219" s="60"/>
    </row>
    <row r="220" spans="1:6" s="63" customFormat="1" x14ac:dyDescent="0.2">
      <c r="A220" s="60"/>
      <c r="B220" s="60"/>
      <c r="C220" s="60"/>
      <c r="D220" s="60"/>
      <c r="E220" s="60"/>
      <c r="F220" s="60"/>
    </row>
    <row r="221" spans="1:6" s="63" customFormat="1" x14ac:dyDescent="0.2">
      <c r="A221" s="60"/>
      <c r="B221" s="60"/>
      <c r="C221" s="60"/>
      <c r="D221" s="60"/>
      <c r="E221" s="60"/>
      <c r="F221" s="60"/>
    </row>
    <row r="222" spans="1:6" s="63" customFormat="1" x14ac:dyDescent="0.2">
      <c r="A222" s="60"/>
      <c r="B222" s="60"/>
      <c r="C222" s="60"/>
      <c r="D222" s="60"/>
      <c r="E222" s="60"/>
      <c r="F222" s="60"/>
    </row>
    <row r="223" spans="1:6" s="63" customFormat="1" x14ac:dyDescent="0.2">
      <c r="A223" s="60"/>
      <c r="B223" s="60"/>
      <c r="C223" s="60"/>
      <c r="D223" s="60"/>
      <c r="E223" s="60"/>
      <c r="F223" s="60"/>
    </row>
    <row r="224" spans="1:6" s="63" customFormat="1" x14ac:dyDescent="0.2">
      <c r="A224" s="60"/>
      <c r="B224" s="60"/>
      <c r="C224" s="60"/>
      <c r="D224" s="60"/>
      <c r="E224" s="60"/>
      <c r="F224" s="60"/>
    </row>
    <row r="225" spans="1:6" s="63" customFormat="1" x14ac:dyDescent="0.2">
      <c r="A225" s="60"/>
      <c r="B225" s="60"/>
      <c r="C225" s="60"/>
      <c r="D225" s="60"/>
      <c r="E225" s="60"/>
      <c r="F225" s="60"/>
    </row>
    <row r="226" spans="1:6" s="63" customFormat="1" x14ac:dyDescent="0.2">
      <c r="A226" s="60"/>
      <c r="B226" s="60"/>
      <c r="C226" s="60"/>
      <c r="D226" s="60"/>
      <c r="E226" s="60"/>
      <c r="F226" s="60"/>
    </row>
    <row r="227" spans="1:6" s="63" customFormat="1" x14ac:dyDescent="0.2">
      <c r="A227" s="60"/>
      <c r="B227" s="60"/>
      <c r="C227" s="60"/>
      <c r="D227" s="60"/>
      <c r="E227" s="60"/>
      <c r="F227" s="60"/>
    </row>
    <row r="228" spans="1:6" s="63" customFormat="1" x14ac:dyDescent="0.2">
      <c r="A228" s="60"/>
      <c r="B228" s="60"/>
      <c r="C228" s="60"/>
      <c r="D228" s="60"/>
      <c r="E228" s="60"/>
      <c r="F228" s="60"/>
    </row>
    <row r="229" spans="1:6" s="63" customFormat="1" x14ac:dyDescent="0.2">
      <c r="A229" s="60"/>
      <c r="B229" s="60"/>
      <c r="C229" s="60"/>
      <c r="D229" s="60"/>
      <c r="E229" s="60"/>
      <c r="F229" s="60"/>
    </row>
    <row r="230" spans="1:6" s="63" customFormat="1" x14ac:dyDescent="0.2">
      <c r="A230" s="60"/>
      <c r="B230" s="60"/>
      <c r="C230" s="60"/>
      <c r="D230" s="60"/>
      <c r="E230" s="60"/>
      <c r="F230" s="60"/>
    </row>
    <row r="231" spans="1:6" s="63" customFormat="1" x14ac:dyDescent="0.2">
      <c r="A231" s="60"/>
      <c r="B231" s="60"/>
      <c r="C231" s="60"/>
      <c r="D231" s="60"/>
      <c r="E231" s="60"/>
      <c r="F231" s="60"/>
    </row>
    <row r="232" spans="1:6" s="63" customFormat="1" x14ac:dyDescent="0.2">
      <c r="A232" s="60"/>
      <c r="B232" s="60"/>
      <c r="C232" s="60"/>
      <c r="D232" s="60"/>
      <c r="E232" s="60"/>
      <c r="F232" s="60"/>
    </row>
    <row r="233" spans="1:6" s="63" customFormat="1" x14ac:dyDescent="0.2">
      <c r="A233" s="60"/>
      <c r="B233" s="60"/>
      <c r="C233" s="60"/>
      <c r="D233" s="60"/>
      <c r="E233" s="60"/>
      <c r="F233" s="60"/>
    </row>
    <row r="234" spans="1:6" s="63" customFormat="1" x14ac:dyDescent="0.2">
      <c r="A234" s="60"/>
      <c r="B234" s="60"/>
      <c r="C234" s="60"/>
      <c r="D234" s="60"/>
      <c r="E234" s="60"/>
      <c r="F234" s="60"/>
    </row>
    <row r="235" spans="1:6" s="63" customFormat="1" x14ac:dyDescent="0.2">
      <c r="A235" s="60"/>
      <c r="B235" s="60"/>
      <c r="C235" s="60"/>
      <c r="D235" s="60"/>
      <c r="E235" s="60"/>
      <c r="F235" s="60"/>
    </row>
    <row r="236" spans="1:6" s="63" customFormat="1" x14ac:dyDescent="0.2">
      <c r="A236" s="60"/>
      <c r="B236" s="60"/>
      <c r="C236" s="60"/>
      <c r="D236" s="60"/>
      <c r="E236" s="60"/>
      <c r="F236" s="60"/>
    </row>
    <row r="237" spans="1:6" s="63" customFormat="1" x14ac:dyDescent="0.2">
      <c r="A237" s="60"/>
      <c r="B237" s="60"/>
      <c r="C237" s="60"/>
      <c r="D237" s="60"/>
      <c r="E237" s="60"/>
      <c r="F237" s="60"/>
    </row>
    <row r="238" spans="1:6" s="63" customFormat="1" x14ac:dyDescent="0.2">
      <c r="A238" s="60"/>
      <c r="B238" s="60"/>
      <c r="C238" s="60"/>
      <c r="D238" s="60"/>
      <c r="E238" s="60"/>
      <c r="F238" s="60"/>
    </row>
    <row r="239" spans="1:6" s="63" customFormat="1" x14ac:dyDescent="0.2">
      <c r="A239" s="60"/>
      <c r="B239" s="60"/>
      <c r="C239" s="60"/>
      <c r="D239" s="60"/>
      <c r="E239" s="60"/>
      <c r="F239" s="60"/>
    </row>
    <row r="240" spans="1:6" s="63" customFormat="1" x14ac:dyDescent="0.2">
      <c r="A240" s="60"/>
      <c r="B240" s="60"/>
      <c r="C240" s="60"/>
      <c r="D240" s="60"/>
      <c r="E240" s="60"/>
      <c r="F240" s="60"/>
    </row>
    <row r="241" spans="1:6" s="63" customFormat="1" x14ac:dyDescent="0.2">
      <c r="A241" s="60"/>
      <c r="B241" s="60"/>
      <c r="C241" s="60"/>
      <c r="D241" s="60"/>
      <c r="E241" s="60"/>
      <c r="F241" s="60"/>
    </row>
    <row r="242" spans="1:6" s="63" customFormat="1" x14ac:dyDescent="0.2">
      <c r="A242" s="60"/>
      <c r="B242" s="60"/>
      <c r="C242" s="60"/>
      <c r="D242" s="60"/>
      <c r="E242" s="60"/>
      <c r="F242" s="60"/>
    </row>
    <row r="243" spans="1:6" s="63" customFormat="1" x14ac:dyDescent="0.2">
      <c r="A243" s="60"/>
      <c r="B243" s="60"/>
      <c r="C243" s="60"/>
      <c r="D243" s="60"/>
      <c r="E243" s="60"/>
      <c r="F243" s="60"/>
    </row>
    <row r="244" spans="1:6" s="63" customFormat="1" x14ac:dyDescent="0.2">
      <c r="A244" s="60"/>
      <c r="B244" s="60"/>
      <c r="C244" s="60"/>
      <c r="D244" s="60"/>
      <c r="E244" s="60"/>
      <c r="F244" s="60"/>
    </row>
    <row r="245" spans="1:6" s="63" customFormat="1" x14ac:dyDescent="0.2">
      <c r="A245" s="60"/>
      <c r="B245" s="60"/>
      <c r="C245" s="60"/>
      <c r="D245" s="60"/>
      <c r="E245" s="60"/>
      <c r="F245" s="60"/>
    </row>
    <row r="246" spans="1:6" s="63" customFormat="1" x14ac:dyDescent="0.2">
      <c r="A246" s="60"/>
      <c r="B246" s="60"/>
      <c r="C246" s="60"/>
      <c r="D246" s="60"/>
      <c r="E246" s="60"/>
      <c r="F246" s="60"/>
    </row>
    <row r="247" spans="1:6" s="63" customFormat="1" x14ac:dyDescent="0.2">
      <c r="A247" s="60"/>
      <c r="B247" s="60"/>
      <c r="C247" s="60"/>
      <c r="D247" s="60"/>
      <c r="E247" s="60"/>
      <c r="F247" s="60"/>
    </row>
    <row r="248" spans="1:6" s="63" customFormat="1" x14ac:dyDescent="0.2">
      <c r="A248" s="60"/>
      <c r="B248" s="60"/>
      <c r="C248" s="60"/>
      <c r="D248" s="60"/>
      <c r="E248" s="60"/>
      <c r="F248" s="60"/>
    </row>
    <row r="249" spans="1:6" s="63" customFormat="1" x14ac:dyDescent="0.2">
      <c r="A249" s="60"/>
      <c r="B249" s="60"/>
      <c r="C249" s="60"/>
      <c r="D249" s="60"/>
      <c r="E249" s="60"/>
      <c r="F249" s="60"/>
    </row>
    <row r="250" spans="1:6" s="63" customFormat="1" x14ac:dyDescent="0.2">
      <c r="A250" s="60"/>
      <c r="B250" s="60"/>
      <c r="C250" s="60"/>
      <c r="D250" s="60"/>
      <c r="E250" s="60"/>
      <c r="F250" s="60"/>
    </row>
    <row r="251" spans="1:6" s="63" customFormat="1" x14ac:dyDescent="0.2">
      <c r="A251" s="60"/>
      <c r="B251" s="60"/>
      <c r="C251" s="60"/>
      <c r="D251" s="60"/>
      <c r="E251" s="60"/>
      <c r="F251" s="60"/>
    </row>
    <row r="252" spans="1:6" s="63" customFormat="1" x14ac:dyDescent="0.2">
      <c r="A252" s="60"/>
      <c r="B252" s="60"/>
      <c r="C252" s="60"/>
      <c r="D252" s="60"/>
      <c r="E252" s="60"/>
      <c r="F252" s="60"/>
    </row>
    <row r="253" spans="1:6" s="63" customFormat="1" x14ac:dyDescent="0.2">
      <c r="A253" s="60"/>
      <c r="B253" s="60"/>
      <c r="C253" s="60"/>
      <c r="D253" s="60"/>
      <c r="E253" s="60"/>
      <c r="F253" s="60"/>
    </row>
    <row r="254" spans="1:6" s="63" customFormat="1" x14ac:dyDescent="0.2">
      <c r="A254" s="60"/>
      <c r="B254" s="60"/>
      <c r="C254" s="60"/>
      <c r="D254" s="60"/>
      <c r="E254" s="60"/>
      <c r="F254" s="60"/>
    </row>
    <row r="255" spans="1:6" s="63" customFormat="1" x14ac:dyDescent="0.2">
      <c r="A255" s="60"/>
      <c r="B255" s="60"/>
      <c r="C255" s="60"/>
      <c r="D255" s="60"/>
      <c r="E255" s="60"/>
      <c r="F255" s="60"/>
    </row>
    <row r="256" spans="1:6" s="63" customFormat="1" x14ac:dyDescent="0.2">
      <c r="A256" s="60"/>
      <c r="B256" s="60"/>
      <c r="C256" s="60"/>
      <c r="D256" s="60"/>
      <c r="E256" s="60"/>
      <c r="F256" s="60"/>
    </row>
    <row r="257" spans="1:6" s="63" customFormat="1" x14ac:dyDescent="0.2">
      <c r="A257" s="60"/>
      <c r="B257" s="60"/>
      <c r="C257" s="60"/>
      <c r="D257" s="60"/>
      <c r="E257" s="60"/>
      <c r="F257" s="60"/>
    </row>
    <row r="258" spans="1:6" s="63" customFormat="1" x14ac:dyDescent="0.2">
      <c r="A258" s="60"/>
      <c r="B258" s="60"/>
      <c r="C258" s="60"/>
      <c r="D258" s="60"/>
      <c r="E258" s="60"/>
      <c r="F258" s="60"/>
    </row>
    <row r="259" spans="1:6" s="63" customFormat="1" x14ac:dyDescent="0.2">
      <c r="A259" s="60"/>
      <c r="B259" s="60"/>
      <c r="C259" s="60"/>
      <c r="D259" s="60"/>
      <c r="E259" s="60"/>
      <c r="F259" s="60"/>
    </row>
    <row r="260" spans="1:6" s="63" customFormat="1" x14ac:dyDescent="0.2">
      <c r="A260" s="60"/>
      <c r="B260" s="60"/>
      <c r="C260" s="60"/>
      <c r="D260" s="60"/>
      <c r="E260" s="60"/>
      <c r="F260" s="60"/>
    </row>
    <row r="261" spans="1:6" s="63" customFormat="1" x14ac:dyDescent="0.2">
      <c r="A261" s="60"/>
      <c r="B261" s="60"/>
      <c r="C261" s="60"/>
      <c r="D261" s="60"/>
      <c r="E261" s="60"/>
      <c r="F261" s="60"/>
    </row>
    <row r="262" spans="1:6" s="63" customFormat="1" x14ac:dyDescent="0.2">
      <c r="A262" s="60"/>
      <c r="B262" s="60"/>
      <c r="C262" s="60"/>
      <c r="D262" s="60"/>
      <c r="E262" s="60"/>
      <c r="F262" s="60"/>
    </row>
    <row r="263" spans="1:6" s="63" customFormat="1" x14ac:dyDescent="0.2">
      <c r="A263" s="60"/>
      <c r="B263" s="60"/>
      <c r="C263" s="60"/>
      <c r="D263" s="60"/>
      <c r="E263" s="60"/>
      <c r="F263" s="60"/>
    </row>
    <row r="264" spans="1:6" s="63" customFormat="1" x14ac:dyDescent="0.2">
      <c r="A264" s="60"/>
      <c r="B264" s="60"/>
      <c r="C264" s="60"/>
      <c r="D264" s="60"/>
      <c r="E264" s="60"/>
      <c r="F264" s="60"/>
    </row>
    <row r="265" spans="1:6" s="63" customFormat="1" x14ac:dyDescent="0.2">
      <c r="A265" s="60"/>
      <c r="B265" s="60"/>
      <c r="C265" s="60"/>
      <c r="D265" s="60"/>
      <c r="E265" s="60"/>
      <c r="F265" s="60"/>
    </row>
    <row r="266" spans="1:6" s="63" customFormat="1" x14ac:dyDescent="0.2">
      <c r="A266" s="60"/>
      <c r="B266" s="60"/>
      <c r="C266" s="60"/>
      <c r="D266" s="60"/>
      <c r="E266" s="60"/>
      <c r="F266" s="60"/>
    </row>
    <row r="267" spans="1:6" s="63" customFormat="1" x14ac:dyDescent="0.2">
      <c r="A267" s="60"/>
      <c r="B267" s="60"/>
      <c r="C267" s="60"/>
      <c r="D267" s="60"/>
      <c r="E267" s="60"/>
      <c r="F267" s="60"/>
    </row>
    <row r="268" spans="1:6" s="63" customFormat="1" x14ac:dyDescent="0.2">
      <c r="A268" s="60"/>
      <c r="B268" s="60"/>
      <c r="C268" s="60"/>
      <c r="D268" s="60"/>
      <c r="E268" s="60"/>
      <c r="F268" s="60"/>
    </row>
    <row r="269" spans="1:6" s="63" customFormat="1" x14ac:dyDescent="0.2">
      <c r="A269" s="60"/>
      <c r="B269" s="60"/>
      <c r="C269" s="60"/>
      <c r="D269" s="60"/>
      <c r="E269" s="60"/>
      <c r="F269" s="60"/>
    </row>
    <row r="270" spans="1:6" s="63" customFormat="1" x14ac:dyDescent="0.2">
      <c r="A270" s="60"/>
      <c r="B270" s="60"/>
      <c r="C270" s="60"/>
      <c r="D270" s="60"/>
      <c r="E270" s="60"/>
      <c r="F270" s="60"/>
    </row>
    <row r="271" spans="1:6" s="63" customFormat="1" x14ac:dyDescent="0.2">
      <c r="A271" s="60"/>
      <c r="B271" s="60"/>
      <c r="C271" s="60"/>
      <c r="D271" s="60"/>
      <c r="E271" s="60"/>
      <c r="F271" s="60"/>
    </row>
    <row r="272" spans="1:6" s="63" customFormat="1" x14ac:dyDescent="0.2">
      <c r="A272" s="60"/>
      <c r="B272" s="60"/>
      <c r="C272" s="60"/>
      <c r="D272" s="60"/>
      <c r="E272" s="60"/>
      <c r="F272" s="60"/>
    </row>
    <row r="273" spans="1:6" s="63" customFormat="1" x14ac:dyDescent="0.2">
      <c r="A273" s="60"/>
      <c r="B273" s="60"/>
      <c r="C273" s="60"/>
      <c r="D273" s="60"/>
      <c r="E273" s="60"/>
      <c r="F273" s="60"/>
    </row>
    <row r="274" spans="1:6" s="63" customFormat="1" x14ac:dyDescent="0.2">
      <c r="A274" s="60"/>
      <c r="B274" s="60"/>
      <c r="C274" s="60"/>
      <c r="D274" s="60"/>
      <c r="E274" s="60"/>
      <c r="F274" s="60"/>
    </row>
    <row r="275" spans="1:6" s="63" customFormat="1" x14ac:dyDescent="0.2">
      <c r="A275" s="60"/>
      <c r="B275" s="60"/>
      <c r="C275" s="60"/>
      <c r="D275" s="60"/>
      <c r="E275" s="60"/>
      <c r="F275" s="60"/>
    </row>
    <row r="276" spans="1:6" s="63" customFormat="1" x14ac:dyDescent="0.2">
      <c r="A276" s="60"/>
      <c r="B276" s="60"/>
      <c r="C276" s="60"/>
      <c r="D276" s="60"/>
      <c r="E276" s="60"/>
      <c r="F276" s="60"/>
    </row>
    <row r="277" spans="1:6" s="63" customFormat="1" x14ac:dyDescent="0.2">
      <c r="A277" s="60"/>
      <c r="B277" s="60"/>
      <c r="C277" s="60"/>
      <c r="D277" s="60"/>
      <c r="E277" s="60"/>
      <c r="F277" s="60"/>
    </row>
    <row r="278" spans="1:6" s="63" customFormat="1" x14ac:dyDescent="0.2">
      <c r="A278" s="60"/>
      <c r="B278" s="60"/>
      <c r="C278" s="60"/>
      <c r="D278" s="60"/>
      <c r="E278" s="60"/>
      <c r="F278" s="60"/>
    </row>
    <row r="279" spans="1:6" s="63" customFormat="1" x14ac:dyDescent="0.2">
      <c r="A279" s="60"/>
      <c r="B279" s="60"/>
      <c r="C279" s="60"/>
      <c r="D279" s="60"/>
      <c r="E279" s="60"/>
      <c r="F279" s="60"/>
    </row>
    <row r="280" spans="1:6" s="63" customFormat="1" x14ac:dyDescent="0.2">
      <c r="A280" s="60"/>
      <c r="B280" s="60"/>
      <c r="C280" s="60"/>
      <c r="D280" s="60"/>
      <c r="E280" s="60"/>
      <c r="F280" s="60"/>
    </row>
    <row r="281" spans="1:6" s="63" customFormat="1" x14ac:dyDescent="0.2">
      <c r="A281" s="60"/>
      <c r="B281" s="60"/>
      <c r="C281" s="60"/>
      <c r="D281" s="60"/>
      <c r="E281" s="60"/>
      <c r="F281" s="60"/>
    </row>
    <row r="282" spans="1:6" s="63" customFormat="1" x14ac:dyDescent="0.2">
      <c r="A282" s="60"/>
      <c r="B282" s="60"/>
      <c r="C282" s="60"/>
      <c r="D282" s="60"/>
      <c r="E282" s="60"/>
      <c r="F282" s="60"/>
    </row>
    <row r="283" spans="1:6" s="63" customFormat="1" x14ac:dyDescent="0.2">
      <c r="A283" s="60"/>
      <c r="B283" s="60"/>
      <c r="C283" s="60"/>
      <c r="D283" s="60"/>
      <c r="E283" s="60"/>
      <c r="F283" s="60"/>
    </row>
    <row r="284" spans="1:6" s="63" customFormat="1" x14ac:dyDescent="0.2">
      <c r="A284" s="60"/>
      <c r="B284" s="60"/>
      <c r="C284" s="60"/>
      <c r="D284" s="60"/>
      <c r="E284" s="60"/>
      <c r="F284" s="60"/>
    </row>
    <row r="285" spans="1:6" s="63" customFormat="1" x14ac:dyDescent="0.2">
      <c r="A285" s="60"/>
      <c r="B285" s="60"/>
      <c r="C285" s="60"/>
      <c r="D285" s="60"/>
      <c r="E285" s="60"/>
      <c r="F285" s="60"/>
    </row>
    <row r="286" spans="1:6" s="63" customFormat="1" x14ac:dyDescent="0.2">
      <c r="A286" s="60"/>
      <c r="B286" s="60"/>
      <c r="C286" s="60"/>
      <c r="D286" s="60"/>
      <c r="E286" s="60"/>
      <c r="F286" s="60"/>
    </row>
    <row r="287" spans="1:6" s="63" customFormat="1" x14ac:dyDescent="0.2">
      <c r="A287" s="60"/>
      <c r="B287" s="60"/>
      <c r="C287" s="60"/>
      <c r="D287" s="60"/>
      <c r="E287" s="60"/>
      <c r="F287" s="60"/>
    </row>
    <row r="288" spans="1:6" s="63" customFormat="1" x14ac:dyDescent="0.2">
      <c r="A288" s="60"/>
      <c r="B288" s="60"/>
      <c r="C288" s="60"/>
      <c r="D288" s="60"/>
      <c r="E288" s="60"/>
      <c r="F288" s="60"/>
    </row>
    <row r="289" spans="1:6" s="63" customFormat="1" x14ac:dyDescent="0.2">
      <c r="A289" s="60"/>
      <c r="B289" s="60"/>
      <c r="C289" s="60"/>
      <c r="D289" s="60"/>
      <c r="E289" s="60"/>
      <c r="F289" s="60"/>
    </row>
    <row r="290" spans="1:6" s="63" customFormat="1" x14ac:dyDescent="0.2">
      <c r="A290" s="60"/>
      <c r="B290" s="60"/>
      <c r="C290" s="60"/>
      <c r="D290" s="60"/>
      <c r="E290" s="60"/>
      <c r="F290" s="60"/>
    </row>
    <row r="291" spans="1:6" s="63" customFormat="1" x14ac:dyDescent="0.2">
      <c r="A291" s="60"/>
      <c r="B291" s="60"/>
      <c r="C291" s="60"/>
      <c r="D291" s="60"/>
      <c r="E291" s="60"/>
      <c r="F291" s="60"/>
    </row>
    <row r="292" spans="1:6" s="63" customFormat="1" x14ac:dyDescent="0.2">
      <c r="A292" s="60"/>
      <c r="B292" s="60"/>
      <c r="C292" s="60"/>
      <c r="D292" s="60"/>
      <c r="E292" s="60"/>
      <c r="F292" s="60"/>
    </row>
    <row r="293" spans="1:6" s="63" customFormat="1" x14ac:dyDescent="0.2">
      <c r="A293" s="60"/>
      <c r="B293" s="60"/>
      <c r="C293" s="60"/>
      <c r="D293" s="60"/>
      <c r="E293" s="60"/>
      <c r="F293" s="60"/>
    </row>
    <row r="294" spans="1:6" s="63" customFormat="1" x14ac:dyDescent="0.2">
      <c r="A294" s="60"/>
      <c r="B294" s="60"/>
      <c r="C294" s="60"/>
      <c r="D294" s="60"/>
      <c r="E294" s="60"/>
      <c r="F294" s="60"/>
    </row>
    <row r="295" spans="1:6" s="63" customFormat="1" x14ac:dyDescent="0.2">
      <c r="A295" s="60"/>
      <c r="B295" s="60"/>
      <c r="C295" s="60"/>
      <c r="D295" s="60"/>
      <c r="E295" s="60"/>
      <c r="F295" s="60"/>
    </row>
    <row r="296" spans="1:6" s="63" customFormat="1" x14ac:dyDescent="0.2">
      <c r="A296" s="60"/>
      <c r="B296" s="60"/>
      <c r="C296" s="60"/>
      <c r="D296" s="60"/>
      <c r="E296" s="60"/>
      <c r="F296" s="60"/>
    </row>
    <row r="297" spans="1:6" s="63" customFormat="1" x14ac:dyDescent="0.2">
      <c r="A297" s="60"/>
      <c r="B297" s="60"/>
      <c r="C297" s="60"/>
      <c r="D297" s="60"/>
      <c r="E297" s="60"/>
      <c r="F297" s="60"/>
    </row>
    <row r="298" spans="1:6" s="63" customFormat="1" x14ac:dyDescent="0.2">
      <c r="A298" s="60"/>
      <c r="B298" s="60"/>
      <c r="C298" s="60"/>
      <c r="D298" s="60"/>
      <c r="E298" s="60"/>
      <c r="F298" s="60"/>
    </row>
    <row r="299" spans="1:6" s="63" customFormat="1" x14ac:dyDescent="0.2">
      <c r="A299" s="60"/>
      <c r="B299" s="60"/>
      <c r="C299" s="60"/>
      <c r="D299" s="60"/>
      <c r="E299" s="60"/>
      <c r="F299" s="60"/>
    </row>
    <row r="300" spans="1:6" s="63" customFormat="1" x14ac:dyDescent="0.2">
      <c r="A300" s="60"/>
      <c r="B300" s="60"/>
      <c r="C300" s="60"/>
      <c r="D300" s="60"/>
      <c r="E300" s="60"/>
      <c r="F300" s="60"/>
    </row>
    <row r="301" spans="1:6" s="63" customFormat="1" x14ac:dyDescent="0.2">
      <c r="A301" s="60"/>
      <c r="B301" s="60"/>
      <c r="C301" s="60"/>
      <c r="D301" s="60"/>
      <c r="E301" s="60"/>
      <c r="F301" s="60"/>
    </row>
    <row r="302" spans="1:6" s="63" customFormat="1" x14ac:dyDescent="0.2">
      <c r="A302" s="60"/>
      <c r="B302" s="60"/>
      <c r="C302" s="60"/>
      <c r="D302" s="60"/>
      <c r="E302" s="60"/>
      <c r="F302" s="60"/>
    </row>
    <row r="303" spans="1:6" s="63" customFormat="1" x14ac:dyDescent="0.2">
      <c r="A303" s="60"/>
      <c r="B303" s="60"/>
      <c r="C303" s="60"/>
      <c r="D303" s="60"/>
      <c r="E303" s="60"/>
      <c r="F303" s="60"/>
    </row>
    <row r="304" spans="1:6" s="63" customFormat="1" x14ac:dyDescent="0.2">
      <c r="A304" s="60"/>
      <c r="B304" s="60"/>
      <c r="C304" s="60"/>
      <c r="D304" s="60"/>
      <c r="E304" s="60"/>
      <c r="F304" s="60"/>
    </row>
    <row r="305" spans="1:6" s="63" customFormat="1" x14ac:dyDescent="0.2">
      <c r="A305" s="60"/>
      <c r="B305" s="60"/>
      <c r="C305" s="60"/>
      <c r="D305" s="60"/>
      <c r="E305" s="60"/>
      <c r="F305" s="60"/>
    </row>
    <row r="306" spans="1:6" s="63" customFormat="1" x14ac:dyDescent="0.2">
      <c r="A306" s="60"/>
      <c r="B306" s="60"/>
      <c r="C306" s="60"/>
      <c r="D306" s="60"/>
      <c r="E306" s="60"/>
      <c r="F306" s="60"/>
    </row>
    <row r="307" spans="1:6" s="63" customFormat="1" x14ac:dyDescent="0.2">
      <c r="A307" s="60"/>
      <c r="B307" s="60"/>
      <c r="C307" s="60"/>
      <c r="D307" s="60"/>
      <c r="E307" s="60"/>
      <c r="F307" s="60"/>
    </row>
    <row r="308" spans="1:6" s="63" customFormat="1" x14ac:dyDescent="0.2">
      <c r="A308" s="60"/>
      <c r="B308" s="60"/>
      <c r="C308" s="60"/>
      <c r="D308" s="60"/>
      <c r="E308" s="60"/>
      <c r="F308" s="60"/>
    </row>
    <row r="309" spans="1:6" s="63" customFormat="1" x14ac:dyDescent="0.2">
      <c r="A309" s="60"/>
      <c r="B309" s="60"/>
      <c r="C309" s="60"/>
      <c r="D309" s="60"/>
      <c r="E309" s="60"/>
      <c r="F309" s="60"/>
    </row>
    <row r="310" spans="1:6" s="63" customFormat="1" x14ac:dyDescent="0.2">
      <c r="A310" s="60"/>
      <c r="B310" s="60"/>
      <c r="C310" s="60"/>
      <c r="D310" s="60"/>
      <c r="E310" s="60"/>
      <c r="F310" s="60"/>
    </row>
    <row r="311" spans="1:6" s="63" customFormat="1" x14ac:dyDescent="0.2">
      <c r="A311" s="60"/>
      <c r="B311" s="60"/>
      <c r="C311" s="60"/>
      <c r="D311" s="60"/>
      <c r="E311" s="60"/>
      <c r="F311" s="60"/>
    </row>
    <row r="312" spans="1:6" s="63" customFormat="1" x14ac:dyDescent="0.2">
      <c r="A312" s="60"/>
      <c r="B312" s="60"/>
      <c r="C312" s="60"/>
      <c r="D312" s="60"/>
      <c r="E312" s="60"/>
      <c r="F312" s="60"/>
    </row>
    <row r="313" spans="1:6" s="63" customFormat="1" x14ac:dyDescent="0.2">
      <c r="A313" s="60"/>
      <c r="B313" s="60"/>
      <c r="C313" s="60"/>
      <c r="D313" s="60"/>
      <c r="E313" s="60"/>
      <c r="F313" s="60"/>
    </row>
    <row r="314" spans="1:6" s="63" customFormat="1" x14ac:dyDescent="0.2">
      <c r="A314" s="60"/>
      <c r="B314" s="60"/>
      <c r="C314" s="60"/>
      <c r="D314" s="60"/>
      <c r="E314" s="60"/>
      <c r="F314" s="60"/>
    </row>
    <row r="315" spans="1:6" s="63" customFormat="1" x14ac:dyDescent="0.2">
      <c r="A315" s="60"/>
      <c r="B315" s="60"/>
      <c r="C315" s="60"/>
      <c r="D315" s="60"/>
      <c r="E315" s="60"/>
      <c r="F315" s="60"/>
    </row>
    <row r="316" spans="1:6" s="63" customFormat="1" x14ac:dyDescent="0.2">
      <c r="A316" s="60"/>
      <c r="B316" s="60"/>
      <c r="C316" s="60"/>
      <c r="D316" s="60"/>
      <c r="E316" s="60"/>
      <c r="F316" s="60"/>
    </row>
    <row r="317" spans="1:6" s="63" customFormat="1" x14ac:dyDescent="0.2">
      <c r="A317" s="60"/>
      <c r="B317" s="60"/>
      <c r="C317" s="60"/>
      <c r="D317" s="60"/>
      <c r="E317" s="60"/>
      <c r="F317" s="60"/>
    </row>
    <row r="318" spans="1:6" s="63" customFormat="1" x14ac:dyDescent="0.2">
      <c r="A318" s="60"/>
      <c r="B318" s="60"/>
      <c r="C318" s="60"/>
      <c r="D318" s="60"/>
      <c r="E318" s="60"/>
      <c r="F318" s="60"/>
    </row>
    <row r="319" spans="1:6" s="63" customFormat="1" x14ac:dyDescent="0.2">
      <c r="A319" s="60"/>
      <c r="B319" s="60"/>
      <c r="C319" s="60"/>
      <c r="D319" s="60"/>
      <c r="E319" s="60"/>
      <c r="F319" s="60"/>
    </row>
    <row r="320" spans="1:6" s="63" customFormat="1" x14ac:dyDescent="0.2">
      <c r="A320" s="60"/>
      <c r="B320" s="60"/>
      <c r="C320" s="60"/>
      <c r="D320" s="60"/>
      <c r="E320" s="60"/>
      <c r="F320" s="60"/>
    </row>
    <row r="321" spans="1:6" s="63" customFormat="1" x14ac:dyDescent="0.2">
      <c r="A321" s="60"/>
      <c r="B321" s="60"/>
      <c r="C321" s="60"/>
      <c r="D321" s="60"/>
      <c r="E321" s="60"/>
      <c r="F321" s="60"/>
    </row>
    <row r="322" spans="1:6" s="63" customFormat="1" x14ac:dyDescent="0.2">
      <c r="A322" s="60"/>
      <c r="B322" s="60"/>
      <c r="C322" s="60"/>
      <c r="D322" s="60"/>
      <c r="E322" s="60"/>
      <c r="F322" s="60"/>
    </row>
    <row r="323" spans="1:6" s="63" customFormat="1" x14ac:dyDescent="0.2">
      <c r="A323" s="60"/>
      <c r="B323" s="60"/>
      <c r="C323" s="60"/>
      <c r="D323" s="60"/>
      <c r="E323" s="60"/>
      <c r="F323" s="60"/>
    </row>
    <row r="324" spans="1:6" s="63" customFormat="1" x14ac:dyDescent="0.2">
      <c r="A324" s="60"/>
      <c r="B324" s="60"/>
      <c r="C324" s="60"/>
      <c r="D324" s="60"/>
      <c r="E324" s="60"/>
      <c r="F324" s="60"/>
    </row>
    <row r="325" spans="1:6" s="63" customFormat="1" x14ac:dyDescent="0.2">
      <c r="A325" s="60"/>
      <c r="B325" s="60"/>
      <c r="C325" s="60"/>
      <c r="D325" s="60"/>
      <c r="E325" s="60"/>
      <c r="F325" s="60"/>
    </row>
    <row r="326" spans="1:6" s="63" customFormat="1" x14ac:dyDescent="0.2">
      <c r="A326" s="60"/>
      <c r="B326" s="60"/>
      <c r="C326" s="60"/>
      <c r="D326" s="60"/>
      <c r="E326" s="60"/>
      <c r="F326" s="60"/>
    </row>
    <row r="327" spans="1:6" s="63" customFormat="1" x14ac:dyDescent="0.2">
      <c r="A327" s="60"/>
      <c r="B327" s="60"/>
      <c r="C327" s="60"/>
      <c r="D327" s="60"/>
      <c r="E327" s="60"/>
      <c r="F327" s="60"/>
    </row>
    <row r="328" spans="1:6" s="63" customFormat="1" x14ac:dyDescent="0.2">
      <c r="A328" s="60"/>
      <c r="B328" s="60"/>
      <c r="C328" s="60"/>
      <c r="D328" s="60"/>
      <c r="E328" s="60"/>
      <c r="F328" s="60"/>
    </row>
    <row r="329" spans="1:6" s="63" customFormat="1" x14ac:dyDescent="0.2">
      <c r="A329" s="60"/>
      <c r="B329" s="60"/>
      <c r="C329" s="60"/>
      <c r="D329" s="60"/>
      <c r="E329" s="60"/>
      <c r="F329" s="60"/>
    </row>
    <row r="330" spans="1:6" s="63" customFormat="1" x14ac:dyDescent="0.2">
      <c r="A330" s="60"/>
      <c r="B330" s="60"/>
      <c r="C330" s="60"/>
      <c r="D330" s="60"/>
      <c r="E330" s="60"/>
      <c r="F330" s="60"/>
    </row>
    <row r="331" spans="1:6" s="63" customFormat="1" x14ac:dyDescent="0.2">
      <c r="A331" s="60"/>
      <c r="B331" s="60"/>
      <c r="C331" s="60"/>
      <c r="D331" s="60"/>
      <c r="E331" s="60"/>
      <c r="F331" s="60"/>
    </row>
    <row r="332" spans="1:6" s="63" customFormat="1" x14ac:dyDescent="0.2">
      <c r="A332" s="60"/>
      <c r="B332" s="60"/>
      <c r="C332" s="60"/>
      <c r="D332" s="60"/>
      <c r="E332" s="60"/>
      <c r="F332" s="60"/>
    </row>
    <row r="333" spans="1:6" s="63" customFormat="1" x14ac:dyDescent="0.2">
      <c r="A333" s="60"/>
      <c r="B333" s="60"/>
      <c r="C333" s="60"/>
      <c r="D333" s="60"/>
      <c r="E333" s="60"/>
      <c r="F333" s="60"/>
    </row>
    <row r="334" spans="1:6" s="63" customFormat="1" x14ac:dyDescent="0.2">
      <c r="A334" s="60"/>
      <c r="B334" s="60"/>
      <c r="C334" s="60"/>
      <c r="D334" s="60"/>
      <c r="E334" s="60"/>
      <c r="F334" s="60"/>
    </row>
    <row r="335" spans="1:6" s="63" customFormat="1" x14ac:dyDescent="0.2">
      <c r="A335" s="60"/>
      <c r="B335" s="60"/>
      <c r="C335" s="60"/>
      <c r="D335" s="60"/>
      <c r="E335" s="60"/>
      <c r="F335" s="60"/>
    </row>
    <row r="336" spans="1:6" s="63" customFormat="1" x14ac:dyDescent="0.2">
      <c r="A336" s="60"/>
      <c r="B336" s="60"/>
      <c r="C336" s="60"/>
      <c r="D336" s="60"/>
      <c r="E336" s="60"/>
      <c r="F336" s="60"/>
    </row>
    <row r="337" spans="1:6" s="63" customFormat="1" x14ac:dyDescent="0.2">
      <c r="A337" s="60"/>
      <c r="B337" s="60"/>
      <c r="C337" s="60"/>
      <c r="D337" s="60"/>
      <c r="E337" s="60"/>
      <c r="F337" s="60"/>
    </row>
    <row r="338" spans="1:6" s="63" customFormat="1" x14ac:dyDescent="0.2">
      <c r="A338" s="60"/>
      <c r="B338" s="60"/>
      <c r="C338" s="60"/>
      <c r="D338" s="60"/>
      <c r="E338" s="60"/>
      <c r="F338" s="60"/>
    </row>
    <row r="339" spans="1:6" s="63" customFormat="1" x14ac:dyDescent="0.2">
      <c r="A339" s="60"/>
      <c r="B339" s="60"/>
      <c r="C339" s="60"/>
      <c r="D339" s="60"/>
      <c r="E339" s="60"/>
      <c r="F339" s="60"/>
    </row>
    <row r="340" spans="1:6" s="63" customFormat="1" x14ac:dyDescent="0.2">
      <c r="A340" s="60"/>
      <c r="B340" s="60"/>
      <c r="C340" s="60"/>
      <c r="D340" s="60"/>
      <c r="E340" s="60"/>
      <c r="F340" s="60"/>
    </row>
    <row r="341" spans="1:6" s="63" customFormat="1" x14ac:dyDescent="0.2">
      <c r="A341" s="60"/>
      <c r="B341" s="60"/>
      <c r="C341" s="60"/>
      <c r="D341" s="60"/>
      <c r="E341" s="60"/>
      <c r="F341" s="60"/>
    </row>
    <row r="342" spans="1:6" s="63" customFormat="1" x14ac:dyDescent="0.2">
      <c r="A342" s="60"/>
      <c r="B342" s="60"/>
      <c r="C342" s="60"/>
      <c r="D342" s="60"/>
      <c r="E342" s="60"/>
      <c r="F342" s="60"/>
    </row>
    <row r="343" spans="1:6" s="63" customFormat="1" x14ac:dyDescent="0.2">
      <c r="A343" s="60"/>
      <c r="B343" s="60"/>
      <c r="C343" s="60"/>
      <c r="D343" s="60"/>
      <c r="E343" s="60"/>
      <c r="F343" s="60"/>
    </row>
    <row r="344" spans="1:6" s="63" customFormat="1" x14ac:dyDescent="0.2">
      <c r="A344" s="60"/>
      <c r="B344" s="60"/>
      <c r="C344" s="60"/>
      <c r="D344" s="60"/>
      <c r="E344" s="60"/>
      <c r="F344" s="60"/>
    </row>
    <row r="345" spans="1:6" s="63" customFormat="1" x14ac:dyDescent="0.2">
      <c r="A345" s="60"/>
      <c r="B345" s="60"/>
      <c r="C345" s="60"/>
      <c r="D345" s="60"/>
      <c r="E345" s="60"/>
      <c r="F345" s="60"/>
    </row>
  </sheetData>
  <mergeCells count="10">
    <mergeCell ref="G47:G49"/>
    <mergeCell ref="G56:G63"/>
    <mergeCell ref="G64:G70"/>
    <mergeCell ref="G71:G81"/>
    <mergeCell ref="G4:G11"/>
    <mergeCell ref="G12:G18"/>
    <mergeCell ref="G19:G30"/>
    <mergeCell ref="G35:G38"/>
    <mergeCell ref="G39:G42"/>
    <mergeCell ref="G43:G46"/>
  </mergeCells>
  <pageMargins left="0.7" right="0.7" top="0.75" bottom="0.75" header="0.3" footer="0.3"/>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G61"/>
  <sheetViews>
    <sheetView topLeftCell="R1" zoomScale="112" workbookViewId="0">
      <selection activeCell="T1" sqref="T1"/>
    </sheetView>
  </sheetViews>
  <sheetFormatPr baseColWidth="10" defaultRowHeight="16" x14ac:dyDescent="0.2"/>
  <cols>
    <col min="1" max="3" width="10.83203125" style="29"/>
    <col min="4" max="4" width="10.83203125" style="43"/>
    <col min="5" max="5" width="20.83203125" style="43" bestFit="1" customWidth="1"/>
    <col min="6" max="6" width="17.5" style="43" bestFit="1" customWidth="1"/>
    <col min="7" max="7" width="10.83203125" style="43"/>
    <col min="8" max="8" width="17.1640625" style="43" customWidth="1"/>
    <col min="9" max="9" width="25" style="43" customWidth="1"/>
    <col min="10" max="10" width="34.6640625" style="43" customWidth="1"/>
    <col min="11" max="11" width="14.6640625" style="43" bestFit="1" customWidth="1"/>
    <col min="12" max="13" width="10.83203125" style="43"/>
    <col min="14" max="14" width="7.5" style="43" bestFit="1" customWidth="1"/>
    <col min="15" max="15" width="26.83203125" style="43" bestFit="1" customWidth="1"/>
    <col min="16" max="16" width="36" style="43" bestFit="1" customWidth="1"/>
    <col min="17" max="17" width="15" style="43" bestFit="1" customWidth="1"/>
    <col min="18" max="19" width="10.83203125" style="43"/>
    <col min="20" max="20" width="33.6640625" style="43" bestFit="1" customWidth="1"/>
    <col min="21" max="21" width="9.1640625" style="43" customWidth="1"/>
    <col min="22" max="22" width="36" style="43" bestFit="1" customWidth="1"/>
    <col min="23" max="23" width="8.6640625" style="43" customWidth="1"/>
    <col min="24" max="24" width="24.5" style="43" bestFit="1" customWidth="1"/>
    <col min="25" max="25" width="20.6640625" style="43" bestFit="1" customWidth="1"/>
    <col min="26" max="26" width="24.5" style="29" customWidth="1"/>
    <col min="28" max="16384" width="10.83203125" style="29"/>
  </cols>
  <sheetData>
    <row r="1" spans="1:137" s="58" customFormat="1" ht="18" x14ac:dyDescent="0.25">
      <c r="A1" s="44" t="s">
        <v>0</v>
      </c>
      <c r="B1" s="44" t="s">
        <v>1</v>
      </c>
      <c r="C1" s="57"/>
      <c r="D1" s="50" t="s">
        <v>241</v>
      </c>
      <c r="E1" s="50" t="s">
        <v>243</v>
      </c>
      <c r="F1" s="119" t="s">
        <v>244</v>
      </c>
      <c r="G1" s="122" t="s">
        <v>245</v>
      </c>
      <c r="H1" s="119" t="s">
        <v>246</v>
      </c>
      <c r="I1" s="119" t="s">
        <v>247</v>
      </c>
      <c r="J1" s="119" t="s">
        <v>248</v>
      </c>
      <c r="K1" s="119" t="s">
        <v>249</v>
      </c>
      <c r="L1" s="163" t="s">
        <v>280</v>
      </c>
      <c r="M1" s="163" t="s">
        <v>281</v>
      </c>
      <c r="N1" s="119" t="s">
        <v>250</v>
      </c>
      <c r="O1" s="119" t="s">
        <v>291</v>
      </c>
      <c r="P1" s="119" t="s">
        <v>292</v>
      </c>
      <c r="Q1" s="119" t="s">
        <v>293</v>
      </c>
      <c r="R1" s="163" t="s">
        <v>280</v>
      </c>
      <c r="S1" s="163" t="s">
        <v>281</v>
      </c>
      <c r="T1" s="50" t="s">
        <v>282</v>
      </c>
      <c r="U1" s="50" t="s">
        <v>267</v>
      </c>
      <c r="V1" s="50" t="s">
        <v>283</v>
      </c>
      <c r="W1" s="50" t="s">
        <v>267</v>
      </c>
      <c r="X1" s="50" t="s">
        <v>284</v>
      </c>
      <c r="Y1" s="50" t="s">
        <v>285</v>
      </c>
      <c r="Z1" s="50" t="s">
        <v>294</v>
      </c>
      <c r="AA1" s="71"/>
    </row>
    <row r="2" spans="1:137" s="20" customFormat="1" ht="17" thickBot="1" x14ac:dyDescent="0.25">
      <c r="D2" s="120" t="s">
        <v>242</v>
      </c>
      <c r="E2" s="120" t="s">
        <v>242</v>
      </c>
      <c r="F2" s="120"/>
      <c r="G2" s="120"/>
      <c r="H2" s="120"/>
      <c r="I2" s="120"/>
      <c r="J2" s="120"/>
      <c r="K2" s="120"/>
      <c r="L2" s="19" t="s">
        <v>39</v>
      </c>
      <c r="M2" s="19" t="s">
        <v>39</v>
      </c>
      <c r="N2" s="120"/>
      <c r="O2" s="120"/>
      <c r="P2" s="120"/>
      <c r="Q2" s="120"/>
      <c r="R2" s="19" t="s">
        <v>39</v>
      </c>
      <c r="S2" s="19" t="s">
        <v>39</v>
      </c>
      <c r="T2" s="120" t="s">
        <v>251</v>
      </c>
      <c r="U2" s="120"/>
      <c r="V2" s="120" t="s">
        <v>251</v>
      </c>
      <c r="W2" s="120"/>
      <c r="X2" s="120" t="s">
        <v>242</v>
      </c>
      <c r="Y2" s="120" t="s">
        <v>242</v>
      </c>
      <c r="Z2" s="120" t="s">
        <v>263</v>
      </c>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row>
    <row r="3" spans="1:137" x14ac:dyDescent="0.2">
      <c r="A3" s="59" t="s">
        <v>209</v>
      </c>
      <c r="C3" s="17"/>
      <c r="D3" s="51"/>
      <c r="E3" s="51"/>
      <c r="F3" s="51"/>
      <c r="G3" s="51"/>
      <c r="H3" s="51"/>
      <c r="I3" s="51"/>
      <c r="J3" s="51"/>
      <c r="K3" s="51"/>
      <c r="L3" s="142"/>
      <c r="M3" s="142"/>
      <c r="N3" s="51"/>
      <c r="O3" s="51"/>
      <c r="P3" s="51"/>
      <c r="Q3" s="51"/>
      <c r="R3" s="142"/>
      <c r="S3" s="142"/>
      <c r="T3" s="142"/>
      <c r="U3" s="121"/>
      <c r="V3" s="142"/>
      <c r="W3" s="142"/>
      <c r="X3" s="142"/>
      <c r="Y3" s="142"/>
      <c r="Z3" s="50"/>
      <c r="AA3" s="77"/>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row>
    <row r="4" spans="1:137" x14ac:dyDescent="0.2">
      <c r="A4" s="36" t="s">
        <v>68</v>
      </c>
      <c r="B4" s="36" t="s">
        <v>3</v>
      </c>
      <c r="C4" s="25"/>
      <c r="D4" s="48">
        <v>578.70619915098155</v>
      </c>
      <c r="E4" s="47">
        <v>288.78581173260574</v>
      </c>
      <c r="F4" s="87">
        <v>0.7</v>
      </c>
      <c r="G4" s="117">
        <v>76</v>
      </c>
      <c r="H4" s="117">
        <v>0.67</v>
      </c>
      <c r="I4" s="117">
        <v>0.16</v>
      </c>
      <c r="J4" s="123">
        <v>0.27700000000000002</v>
      </c>
      <c r="K4" s="117"/>
      <c r="L4" s="142"/>
      <c r="M4" s="142"/>
      <c r="N4" s="117"/>
      <c r="O4" s="117"/>
      <c r="P4" s="117"/>
      <c r="Q4" s="117"/>
      <c r="R4" s="142"/>
      <c r="S4" s="142"/>
      <c r="T4" s="142">
        <v>60</v>
      </c>
      <c r="U4" s="48">
        <v>57.016360942390499</v>
      </c>
      <c r="V4" s="142">
        <v>30</v>
      </c>
      <c r="W4" s="48">
        <v>57.016360942390499</v>
      </c>
      <c r="X4" s="142">
        <v>5954</v>
      </c>
      <c r="Y4" s="142">
        <v>3</v>
      </c>
      <c r="Z4" s="164">
        <v>0.66993474687343424</v>
      </c>
      <c r="AA4" s="77"/>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row>
    <row r="5" spans="1:137" x14ac:dyDescent="0.2">
      <c r="A5" s="36" t="s">
        <v>51</v>
      </c>
      <c r="B5" s="36" t="s">
        <v>5</v>
      </c>
      <c r="C5" s="25"/>
      <c r="D5" s="48">
        <v>586.93178217550508</v>
      </c>
      <c r="E5" s="47">
        <v>505</v>
      </c>
      <c r="F5" s="87">
        <v>0.7</v>
      </c>
      <c r="G5" s="117">
        <v>76</v>
      </c>
      <c r="H5" s="117">
        <v>0.62</v>
      </c>
      <c r="I5" s="117">
        <v>0.14000000000000001</v>
      </c>
      <c r="J5" s="123">
        <v>0.157</v>
      </c>
      <c r="K5" s="123">
        <v>0.27</v>
      </c>
      <c r="L5" s="142">
        <v>8.0000000000000016E-2</v>
      </c>
      <c r="M5" s="87">
        <v>0.4</v>
      </c>
      <c r="N5" s="117">
        <v>0.92</v>
      </c>
      <c r="O5" s="117">
        <v>0.14000000000000001</v>
      </c>
      <c r="P5" s="117">
        <v>0.16</v>
      </c>
      <c r="Q5" s="123">
        <v>0.1</v>
      </c>
      <c r="R5" s="142">
        <v>0.08</v>
      </c>
      <c r="S5" s="142">
        <v>0.13</v>
      </c>
      <c r="T5" s="142">
        <v>87</v>
      </c>
      <c r="U5" s="48">
        <v>106.78350401787083</v>
      </c>
      <c r="V5" s="142">
        <v>75</v>
      </c>
      <c r="W5" s="48">
        <v>92.419746594508339</v>
      </c>
      <c r="X5" s="142">
        <v>8712</v>
      </c>
      <c r="Y5" s="142">
        <v>3</v>
      </c>
      <c r="Z5" s="164">
        <v>0.55883277660421127</v>
      </c>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row>
    <row r="6" spans="1:137" x14ac:dyDescent="0.2">
      <c r="A6" s="36" t="s">
        <v>52</v>
      </c>
      <c r="B6" s="36" t="s">
        <v>7</v>
      </c>
      <c r="C6" s="25"/>
      <c r="D6" s="48">
        <v>913.10578790386592</v>
      </c>
      <c r="E6" s="48"/>
      <c r="F6" s="87">
        <v>0.7</v>
      </c>
      <c r="G6" s="117">
        <v>76</v>
      </c>
      <c r="H6" s="117">
        <v>0.69</v>
      </c>
      <c r="I6" s="117">
        <v>0.09</v>
      </c>
      <c r="J6" s="123"/>
      <c r="K6" s="123"/>
      <c r="L6" s="142"/>
      <c r="M6" s="142"/>
      <c r="N6" s="117"/>
      <c r="O6" s="117"/>
      <c r="P6" s="117"/>
      <c r="Q6" s="117"/>
      <c r="R6" s="142"/>
      <c r="S6" s="142"/>
      <c r="T6" s="142">
        <v>123</v>
      </c>
      <c r="U6" s="48">
        <v>164.63946096749157</v>
      </c>
      <c r="V6" s="142"/>
      <c r="W6" s="48"/>
      <c r="X6" s="142">
        <v>12336</v>
      </c>
      <c r="Y6" s="142">
        <v>9</v>
      </c>
      <c r="Z6" s="164">
        <v>0.20663648503566753</v>
      </c>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row>
    <row r="7" spans="1:137" x14ac:dyDescent="0.2">
      <c r="A7" s="36" t="s">
        <v>53</v>
      </c>
      <c r="B7" s="36" t="s">
        <v>9</v>
      </c>
      <c r="C7" s="25"/>
      <c r="D7" s="87"/>
      <c r="E7" s="87"/>
      <c r="F7" s="87"/>
      <c r="G7" s="117"/>
      <c r="H7" s="117"/>
      <c r="I7" s="117"/>
      <c r="J7" s="123"/>
      <c r="K7" s="123"/>
      <c r="L7" s="142"/>
      <c r="M7" s="142"/>
      <c r="N7" s="117"/>
      <c r="O7" s="117"/>
      <c r="P7" s="117"/>
      <c r="Q7" s="117"/>
      <c r="R7" s="142"/>
      <c r="S7" s="142"/>
      <c r="T7" s="142"/>
      <c r="U7" s="48"/>
      <c r="V7" s="142"/>
      <c r="W7" s="48"/>
      <c r="X7" s="142"/>
      <c r="Y7" s="142"/>
      <c r="Z7" s="164"/>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row>
    <row r="8" spans="1:137" x14ac:dyDescent="0.2">
      <c r="A8" s="36" t="s">
        <v>54</v>
      </c>
      <c r="B8" s="36" t="s">
        <v>10</v>
      </c>
      <c r="C8" s="25"/>
      <c r="D8" s="87"/>
      <c r="E8" s="87"/>
      <c r="F8" s="87"/>
      <c r="G8" s="117"/>
      <c r="H8" s="117"/>
      <c r="I8" s="117"/>
      <c r="J8" s="123"/>
      <c r="K8" s="123"/>
      <c r="L8" s="142"/>
      <c r="M8" s="142"/>
      <c r="N8" s="117"/>
      <c r="O8" s="117"/>
      <c r="P8" s="117"/>
      <c r="Q8" s="117"/>
      <c r="R8" s="142"/>
      <c r="S8" s="142"/>
      <c r="T8" s="142"/>
      <c r="U8" s="48"/>
      <c r="V8" s="142"/>
      <c r="W8" s="48"/>
      <c r="X8" s="142"/>
      <c r="Y8" s="142"/>
      <c r="Z8" s="164"/>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row>
    <row r="9" spans="1:137" x14ac:dyDescent="0.2">
      <c r="A9" s="36" t="s">
        <v>55</v>
      </c>
      <c r="B9" s="36" t="s">
        <v>11</v>
      </c>
      <c r="C9" s="25"/>
      <c r="D9" s="48">
        <v>728.43762435646681</v>
      </c>
      <c r="E9" s="48"/>
      <c r="F9" s="87">
        <v>0.8</v>
      </c>
      <c r="G9" s="117">
        <v>66</v>
      </c>
      <c r="H9" s="117">
        <v>0.56000000000000005</v>
      </c>
      <c r="I9" s="117">
        <v>0.13</v>
      </c>
      <c r="J9" s="123"/>
      <c r="K9" s="123"/>
      <c r="L9" s="142"/>
      <c r="M9" s="142"/>
      <c r="N9" s="117"/>
      <c r="O9" s="117"/>
      <c r="P9" s="117"/>
      <c r="Q9" s="117"/>
      <c r="R9" s="142"/>
      <c r="S9" s="142"/>
      <c r="T9" s="142">
        <v>137</v>
      </c>
      <c r="U9" s="48">
        <v>134.12093059821387</v>
      </c>
      <c r="V9" s="142"/>
      <c r="W9" s="48"/>
      <c r="X9" s="142">
        <v>13650</v>
      </c>
      <c r="Y9" s="142"/>
      <c r="Z9" s="164">
        <v>0.33885558354183776</v>
      </c>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row>
    <row r="10" spans="1:137" x14ac:dyDescent="0.2">
      <c r="A10" s="36" t="s">
        <v>56</v>
      </c>
      <c r="B10" s="36" t="s">
        <v>12</v>
      </c>
      <c r="C10" s="25"/>
      <c r="D10" s="51"/>
      <c r="E10" s="51"/>
      <c r="F10" s="117"/>
      <c r="G10" s="117"/>
      <c r="H10" s="117"/>
      <c r="I10" s="117"/>
      <c r="J10" s="123"/>
      <c r="K10" s="123"/>
      <c r="L10" s="142"/>
      <c r="M10" s="142"/>
      <c r="N10" s="117"/>
      <c r="O10" s="117"/>
      <c r="P10" s="117"/>
      <c r="Q10" s="117"/>
      <c r="R10" s="142"/>
      <c r="S10" s="142"/>
      <c r="T10" s="142"/>
      <c r="U10" s="142"/>
      <c r="V10" s="142"/>
      <c r="W10" s="142"/>
      <c r="X10" s="142"/>
      <c r="Y10" s="142"/>
      <c r="Z10" s="164"/>
    </row>
    <row r="11" spans="1:137" x14ac:dyDescent="0.2">
      <c r="A11" s="36"/>
      <c r="B11" s="36"/>
      <c r="C11" s="25"/>
      <c r="D11" s="175"/>
      <c r="E11" s="175"/>
      <c r="F11" s="117"/>
      <c r="G11" s="117"/>
      <c r="H11" s="117"/>
      <c r="I11" s="117"/>
      <c r="J11" s="123"/>
      <c r="K11" s="123"/>
      <c r="L11" s="175"/>
      <c r="M11" s="175"/>
      <c r="N11" s="117"/>
      <c r="O11" s="117"/>
      <c r="P11" s="117"/>
      <c r="Q11" s="117"/>
      <c r="R11" s="175"/>
      <c r="S11" s="175"/>
      <c r="T11" s="175"/>
      <c r="U11" s="175"/>
      <c r="V11" s="175"/>
      <c r="W11" s="175"/>
      <c r="X11" s="175"/>
      <c r="Y11" s="175"/>
      <c r="Z11" s="164"/>
    </row>
    <row r="12" spans="1:137" x14ac:dyDescent="0.2">
      <c r="A12" s="86" t="s">
        <v>41</v>
      </c>
      <c r="B12" s="43"/>
      <c r="C12" s="25"/>
      <c r="D12" s="87"/>
      <c r="E12" s="87"/>
      <c r="F12" s="117"/>
      <c r="G12" s="117"/>
      <c r="H12" s="117"/>
      <c r="I12" s="117"/>
      <c r="J12" s="123"/>
      <c r="K12" s="123"/>
      <c r="L12" s="142"/>
      <c r="M12" s="142"/>
      <c r="N12" s="117"/>
      <c r="O12" s="117"/>
      <c r="P12" s="117"/>
      <c r="Q12" s="117"/>
      <c r="R12" s="142"/>
      <c r="S12" s="142"/>
      <c r="T12" s="142"/>
      <c r="U12" s="142"/>
      <c r="V12" s="142"/>
      <c r="W12" s="142"/>
      <c r="X12" s="142"/>
      <c r="Y12" s="142"/>
      <c r="Z12" s="164"/>
    </row>
    <row r="13" spans="1:137" x14ac:dyDescent="0.2">
      <c r="A13" s="30" t="s">
        <v>58</v>
      </c>
      <c r="B13" s="36" t="s">
        <v>43</v>
      </c>
      <c r="C13" s="25"/>
      <c r="D13" s="88">
        <v>3156.9054651706847</v>
      </c>
      <c r="E13" s="46">
        <v>999</v>
      </c>
      <c r="F13" s="87">
        <v>1</v>
      </c>
      <c r="G13" s="117">
        <v>48</v>
      </c>
      <c r="H13" s="117">
        <v>0.72</v>
      </c>
      <c r="I13" s="117">
        <v>0.02</v>
      </c>
      <c r="J13" s="123">
        <v>0.05</v>
      </c>
      <c r="K13" s="123">
        <v>0.3</v>
      </c>
      <c r="L13" s="142">
        <v>-0.6399999999999999</v>
      </c>
      <c r="M13" s="142">
        <v>1.32</v>
      </c>
      <c r="N13" s="117">
        <v>0.94</v>
      </c>
      <c r="O13" s="117">
        <v>0.04</v>
      </c>
      <c r="P13" s="117">
        <v>0.11</v>
      </c>
      <c r="Q13" s="117">
        <v>0.05</v>
      </c>
      <c r="R13" s="87">
        <v>0</v>
      </c>
      <c r="S13" s="142">
        <v>0.09</v>
      </c>
      <c r="T13" s="142">
        <v>500</v>
      </c>
      <c r="U13" s="48">
        <v>565.63961315889401</v>
      </c>
      <c r="V13" s="142">
        <v>158</v>
      </c>
      <c r="W13" s="48">
        <v>179.34295267391357</v>
      </c>
      <c r="X13" s="142">
        <v>50038</v>
      </c>
      <c r="Y13" s="142">
        <v>20</v>
      </c>
      <c r="Z13" s="164">
        <v>0.28706048899732128</v>
      </c>
    </row>
    <row r="14" spans="1:137" x14ac:dyDescent="0.2">
      <c r="A14" s="30" t="s">
        <v>57</v>
      </c>
      <c r="B14" s="36" t="s">
        <v>42</v>
      </c>
      <c r="C14" s="25"/>
      <c r="D14" s="47">
        <v>1035.5481334408958</v>
      </c>
      <c r="E14" s="49">
        <v>694.28571428571422</v>
      </c>
      <c r="F14" s="87">
        <v>1</v>
      </c>
      <c r="G14" s="117">
        <v>48</v>
      </c>
      <c r="H14" s="117">
        <v>0.63</v>
      </c>
      <c r="I14" s="117">
        <v>0.06</v>
      </c>
      <c r="J14" s="123">
        <v>8.5000000000000006E-2</v>
      </c>
      <c r="K14" s="123">
        <v>0.39</v>
      </c>
      <c r="L14" s="142">
        <v>0.14000000000000001</v>
      </c>
      <c r="M14" s="87">
        <v>0.6</v>
      </c>
      <c r="N14" s="117">
        <v>0.91</v>
      </c>
      <c r="O14" s="117">
        <v>0.06</v>
      </c>
      <c r="P14" s="117">
        <v>0.08</v>
      </c>
      <c r="Q14" s="117">
        <v>0.02</v>
      </c>
      <c r="R14" s="142">
        <v>-0.02</v>
      </c>
      <c r="S14" s="142">
        <v>0.05</v>
      </c>
      <c r="T14" s="142">
        <v>192</v>
      </c>
      <c r="U14" s="48">
        <v>186.14443249633192</v>
      </c>
      <c r="V14" s="142">
        <v>129</v>
      </c>
      <c r="W14" s="48">
        <v>125.23577555442033</v>
      </c>
      <c r="X14" s="142">
        <v>19220</v>
      </c>
      <c r="Y14" s="142">
        <v>5</v>
      </c>
      <c r="Z14" s="164">
        <v>0.86728556660379019</v>
      </c>
    </row>
    <row r="15" spans="1:137" x14ac:dyDescent="0.2">
      <c r="A15" s="36" t="s">
        <v>59</v>
      </c>
      <c r="B15" s="36" t="s">
        <v>16</v>
      </c>
      <c r="C15" s="25"/>
      <c r="D15" s="47">
        <v>590.74201792386975</v>
      </c>
      <c r="E15" s="47">
        <v>372</v>
      </c>
      <c r="F15" s="87">
        <v>0.82</v>
      </c>
      <c r="G15" s="117">
        <v>65</v>
      </c>
      <c r="H15" s="117">
        <v>0.62</v>
      </c>
      <c r="I15" s="117">
        <v>0.09</v>
      </c>
      <c r="J15" s="123">
        <v>0.13300000000000001</v>
      </c>
      <c r="K15" s="123"/>
      <c r="L15" s="142"/>
      <c r="M15" s="142"/>
      <c r="N15" s="117">
        <v>0.92</v>
      </c>
      <c r="O15" s="117">
        <v>0.04</v>
      </c>
      <c r="P15" s="117">
        <v>7.0000000000000007E-2</v>
      </c>
      <c r="Q15" s="117"/>
      <c r="R15" s="142"/>
      <c r="S15" s="142"/>
      <c r="T15" s="142">
        <v>103</v>
      </c>
      <c r="U15" s="48">
        <v>106.36201985784864</v>
      </c>
      <c r="V15" s="142"/>
      <c r="W15" s="48"/>
      <c r="X15" s="142">
        <v>10320</v>
      </c>
      <c r="Y15" s="142">
        <v>3</v>
      </c>
      <c r="Z15" s="164"/>
    </row>
    <row r="16" spans="1:137" x14ac:dyDescent="0.2">
      <c r="A16" s="36" t="s">
        <v>290</v>
      </c>
      <c r="B16" s="36" t="s">
        <v>18</v>
      </c>
      <c r="C16" s="25"/>
      <c r="D16" s="47">
        <v>103.83748033027793</v>
      </c>
      <c r="E16" s="47">
        <v>305</v>
      </c>
      <c r="F16" s="87">
        <v>0.82</v>
      </c>
      <c r="G16" s="117">
        <v>65</v>
      </c>
      <c r="H16" s="117">
        <v>0.56000000000000005</v>
      </c>
      <c r="I16" s="117">
        <v>0.28000000000000003</v>
      </c>
      <c r="J16" s="123">
        <v>0.108</v>
      </c>
      <c r="K16" s="123">
        <v>-0.23</v>
      </c>
      <c r="L16" s="176">
        <v>-2.8386741841594065</v>
      </c>
      <c r="M16" s="176">
        <v>2.3442117976610595</v>
      </c>
      <c r="N16" s="117"/>
      <c r="O16" s="117"/>
      <c r="P16" s="117"/>
      <c r="Q16" s="117"/>
      <c r="R16" s="142"/>
      <c r="S16" s="142"/>
      <c r="T16" s="142"/>
      <c r="U16" s="48"/>
      <c r="V16" s="142"/>
      <c r="W16" s="48"/>
      <c r="X16" s="142"/>
      <c r="Y16" s="142"/>
      <c r="Z16" s="164"/>
    </row>
    <row r="17" spans="1:32" x14ac:dyDescent="0.2">
      <c r="A17" s="36" t="s">
        <v>61</v>
      </c>
      <c r="B17" s="36" t="s">
        <v>44</v>
      </c>
      <c r="C17" s="25"/>
      <c r="D17" s="47">
        <v>3829</v>
      </c>
      <c r="E17" s="92">
        <v>1215.0000000000002</v>
      </c>
      <c r="F17" s="87">
        <v>1</v>
      </c>
      <c r="G17" s="117">
        <v>48</v>
      </c>
      <c r="H17" s="117">
        <v>0.65</v>
      </c>
      <c r="I17" s="123">
        <v>0.01</v>
      </c>
      <c r="J17" s="123">
        <v>3.2000000000000001E-2</v>
      </c>
      <c r="K17" s="123"/>
      <c r="L17" s="142"/>
      <c r="M17" s="142"/>
      <c r="N17" s="123">
        <v>0.93200000000000005</v>
      </c>
      <c r="O17" s="117">
        <v>0.04</v>
      </c>
      <c r="P17" s="117">
        <v>0.12</v>
      </c>
      <c r="Q17" s="117">
        <v>0.05</v>
      </c>
      <c r="R17" s="87">
        <v>0.01</v>
      </c>
      <c r="S17" s="87">
        <v>0.1</v>
      </c>
      <c r="T17" s="142">
        <v>775</v>
      </c>
      <c r="U17" s="48">
        <v>686.26587681898536</v>
      </c>
      <c r="V17" s="142">
        <v>246</v>
      </c>
      <c r="W17" s="48">
        <v>217.88314955213042</v>
      </c>
      <c r="X17" s="142">
        <v>77508</v>
      </c>
      <c r="Y17" s="142"/>
      <c r="Z17" s="164">
        <v>0.43143716879556765</v>
      </c>
    </row>
    <row r="18" spans="1:32" x14ac:dyDescent="0.2">
      <c r="A18" s="36" t="s">
        <v>144</v>
      </c>
      <c r="B18" s="36" t="s">
        <v>240</v>
      </c>
      <c r="C18" s="25"/>
      <c r="D18" s="51"/>
      <c r="E18" s="51"/>
      <c r="F18" s="87">
        <v>1</v>
      </c>
      <c r="G18" s="117"/>
      <c r="H18" s="117"/>
      <c r="I18" s="117"/>
      <c r="J18" s="123"/>
      <c r="K18" s="123"/>
      <c r="L18" s="142"/>
      <c r="M18" s="142"/>
      <c r="N18" s="117"/>
      <c r="O18" s="117"/>
      <c r="P18" s="117"/>
      <c r="Q18" s="117"/>
      <c r="R18" s="142"/>
      <c r="S18" s="142"/>
      <c r="T18" s="142"/>
      <c r="U18" s="142"/>
      <c r="V18" s="142"/>
      <c r="W18" s="142"/>
      <c r="X18" s="142"/>
      <c r="Y18" s="142"/>
      <c r="Z18" s="164"/>
      <c r="AB18" s="71"/>
      <c r="AC18" s="71"/>
      <c r="AD18" s="71"/>
      <c r="AE18" s="71"/>
      <c r="AF18" s="71"/>
    </row>
    <row r="19" spans="1:32" x14ac:dyDescent="0.2">
      <c r="A19" s="36" t="s">
        <v>143</v>
      </c>
      <c r="B19" s="36" t="s">
        <v>21</v>
      </c>
      <c r="C19" s="25"/>
      <c r="D19" s="51"/>
      <c r="E19" s="51"/>
      <c r="F19" s="87">
        <v>1</v>
      </c>
      <c r="G19" s="117"/>
      <c r="H19" s="117"/>
      <c r="I19" s="117"/>
      <c r="J19" s="123"/>
      <c r="K19" s="123"/>
      <c r="L19" s="142"/>
      <c r="M19" s="142"/>
      <c r="N19" s="117"/>
      <c r="O19" s="117"/>
      <c r="P19" s="117"/>
      <c r="Q19" s="117"/>
      <c r="R19" s="142"/>
      <c r="S19" s="142"/>
      <c r="T19" s="142"/>
      <c r="U19" s="142"/>
      <c r="V19" s="142"/>
      <c r="W19" s="48"/>
      <c r="X19" s="142"/>
      <c r="Y19" s="142"/>
      <c r="Z19" s="164"/>
      <c r="AB19" s="71"/>
      <c r="AC19" s="71"/>
      <c r="AD19" s="71"/>
      <c r="AE19" s="71"/>
      <c r="AF19" s="71"/>
    </row>
    <row r="20" spans="1:32" x14ac:dyDescent="0.2">
      <c r="A20" s="36" t="s">
        <v>60</v>
      </c>
      <c r="B20" s="36" t="s">
        <v>17</v>
      </c>
      <c r="C20" s="25"/>
      <c r="D20" s="47">
        <v>63.75193993996713</v>
      </c>
      <c r="E20" s="51">
        <v>88</v>
      </c>
      <c r="F20" s="87">
        <v>0.73</v>
      </c>
      <c r="G20" s="117">
        <v>73</v>
      </c>
      <c r="H20" s="117">
        <v>0.68</v>
      </c>
      <c r="I20" s="117">
        <v>0.34</v>
      </c>
      <c r="J20" s="123">
        <v>0.26400000000000001</v>
      </c>
      <c r="K20" s="123"/>
      <c r="L20" s="142"/>
      <c r="M20" s="142"/>
      <c r="N20" s="117">
        <v>0.83</v>
      </c>
      <c r="O20" s="117">
        <v>0.23</v>
      </c>
      <c r="P20" s="117">
        <v>0.17</v>
      </c>
      <c r="Q20" s="117">
        <v>0.27</v>
      </c>
      <c r="R20" s="142">
        <v>0.23</v>
      </c>
      <c r="S20" s="142">
        <v>0.32</v>
      </c>
      <c r="T20" s="142"/>
      <c r="U20" s="48"/>
      <c r="V20" s="142"/>
      <c r="W20" s="48"/>
      <c r="X20" s="142"/>
      <c r="Y20" s="142"/>
      <c r="Z20" s="164"/>
    </row>
    <row r="21" spans="1:32" x14ac:dyDescent="0.2">
      <c r="A21" s="36"/>
      <c r="B21" s="36"/>
      <c r="C21" s="25"/>
      <c r="D21" s="175"/>
      <c r="E21" s="175"/>
      <c r="F21" s="87"/>
      <c r="G21" s="117"/>
      <c r="H21" s="117"/>
      <c r="I21" s="117"/>
      <c r="J21" s="123"/>
      <c r="K21" s="123"/>
      <c r="L21" s="175"/>
      <c r="M21" s="175"/>
      <c r="N21" s="117"/>
      <c r="O21" s="117"/>
      <c r="P21" s="117"/>
      <c r="Q21" s="117"/>
      <c r="R21" s="175"/>
      <c r="S21" s="175"/>
      <c r="T21" s="175"/>
      <c r="U21" s="175"/>
      <c r="V21" s="175"/>
      <c r="W21" s="175"/>
      <c r="X21" s="175"/>
      <c r="Y21" s="175"/>
      <c r="Z21" s="164"/>
      <c r="AB21" s="71"/>
      <c r="AC21" s="71"/>
      <c r="AD21" s="71"/>
      <c r="AE21" s="71"/>
      <c r="AF21" s="71"/>
    </row>
    <row r="22" spans="1:32" x14ac:dyDescent="0.2">
      <c r="A22" s="86" t="s">
        <v>208</v>
      </c>
      <c r="B22" s="43"/>
      <c r="C22" s="25"/>
      <c r="D22" s="51"/>
      <c r="E22" s="51"/>
      <c r="F22" s="117"/>
      <c r="G22" s="117"/>
      <c r="H22" s="117"/>
      <c r="I22" s="117"/>
      <c r="J22" s="123"/>
      <c r="K22" s="123"/>
      <c r="L22" s="142"/>
      <c r="M22" s="142"/>
      <c r="N22" s="117"/>
      <c r="O22" s="117"/>
      <c r="P22" s="117"/>
      <c r="Q22" s="117"/>
      <c r="R22" s="142"/>
      <c r="S22" s="142"/>
      <c r="T22" s="142"/>
      <c r="U22" s="142"/>
      <c r="V22" s="142"/>
      <c r="W22" s="142"/>
      <c r="X22" s="142"/>
      <c r="Y22" s="142"/>
      <c r="Z22" s="164"/>
      <c r="AA22" s="77"/>
      <c r="AB22" s="71"/>
      <c r="AC22" s="71"/>
      <c r="AD22" s="114"/>
      <c r="AE22" s="71"/>
      <c r="AF22" s="71"/>
    </row>
    <row r="23" spans="1:32" x14ac:dyDescent="0.2">
      <c r="A23" s="30" t="s">
        <v>22</v>
      </c>
      <c r="B23" s="36" t="s">
        <v>23</v>
      </c>
      <c r="C23" s="25"/>
      <c r="D23" s="47">
        <v>20.980519083478352</v>
      </c>
      <c r="E23" s="47">
        <v>43</v>
      </c>
      <c r="F23" s="123">
        <v>0</v>
      </c>
      <c r="G23" s="117">
        <v>51</v>
      </c>
      <c r="H23" s="117">
        <v>0.76</v>
      </c>
      <c r="I23" s="117">
        <v>0.75</v>
      </c>
      <c r="J23" s="123">
        <v>0.47799999999999998</v>
      </c>
      <c r="K23" s="123"/>
      <c r="L23" s="142"/>
      <c r="M23" s="142"/>
      <c r="N23" s="117">
        <v>0.42</v>
      </c>
      <c r="O23" s="117">
        <v>0.45</v>
      </c>
      <c r="P23" s="117">
        <v>0.21</v>
      </c>
      <c r="Q23" s="117">
        <v>0.32</v>
      </c>
      <c r="R23" s="142">
        <v>0.26</v>
      </c>
      <c r="S23" s="142">
        <v>0.38</v>
      </c>
      <c r="T23" s="142"/>
      <c r="U23" s="142"/>
      <c r="V23" s="142"/>
      <c r="W23" s="142"/>
      <c r="X23" s="142"/>
      <c r="Y23" s="142"/>
      <c r="Z23" s="165">
        <v>3.5517774056009005E-2</v>
      </c>
      <c r="AA23" s="77"/>
      <c r="AB23" s="125"/>
      <c r="AC23" s="71"/>
      <c r="AD23" s="3"/>
      <c r="AE23" s="71"/>
      <c r="AF23" s="71"/>
    </row>
    <row r="24" spans="1:32" x14ac:dyDescent="0.2">
      <c r="A24" s="30" t="s">
        <v>24</v>
      </c>
      <c r="B24" s="36" t="s">
        <v>25</v>
      </c>
      <c r="C24" s="25"/>
      <c r="D24" s="47">
        <v>12.1</v>
      </c>
      <c r="E24" s="47"/>
      <c r="F24" s="123">
        <v>0</v>
      </c>
      <c r="G24" s="117">
        <v>51</v>
      </c>
      <c r="H24" s="117">
        <v>0.39</v>
      </c>
      <c r="I24" s="117">
        <v>0.87</v>
      </c>
      <c r="J24" s="123"/>
      <c r="K24" s="123"/>
      <c r="L24" s="142"/>
      <c r="M24" s="142"/>
      <c r="N24" s="117">
        <v>0.57999999999999996</v>
      </c>
      <c r="O24" s="117">
        <v>0.62</v>
      </c>
      <c r="P24" s="117"/>
      <c r="Q24" s="117">
        <v>0.43</v>
      </c>
      <c r="R24" s="142">
        <v>0.35</v>
      </c>
      <c r="S24" s="142">
        <v>0.53</v>
      </c>
      <c r="T24" s="142"/>
      <c r="U24" s="142"/>
      <c r="V24" s="142"/>
      <c r="W24" s="142"/>
      <c r="X24" s="142"/>
      <c r="Y24" s="142"/>
      <c r="Z24" s="165">
        <v>7.469440690635154E-2</v>
      </c>
      <c r="AA24" s="77"/>
      <c r="AB24" s="125"/>
      <c r="AC24" s="71"/>
      <c r="AD24" s="114"/>
      <c r="AE24" s="71"/>
      <c r="AF24" s="71"/>
    </row>
    <row r="25" spans="1:32" x14ac:dyDescent="0.2">
      <c r="A25" s="31" t="s">
        <v>64</v>
      </c>
      <c r="B25" s="36" t="s">
        <v>26</v>
      </c>
      <c r="C25" s="25"/>
      <c r="D25" s="47">
        <v>19.587839371511265</v>
      </c>
      <c r="E25" s="47">
        <v>21</v>
      </c>
      <c r="F25" s="123">
        <v>0</v>
      </c>
      <c r="G25" s="117">
        <v>51</v>
      </c>
      <c r="H25" s="117">
        <v>0.53</v>
      </c>
      <c r="I25" s="117">
        <v>0.66</v>
      </c>
      <c r="J25" s="123">
        <v>0.63300000000000001</v>
      </c>
      <c r="K25" s="123"/>
      <c r="L25" s="142"/>
      <c r="M25" s="142"/>
      <c r="N25" s="117">
        <v>0.49</v>
      </c>
      <c r="O25" s="117">
        <v>0.34</v>
      </c>
      <c r="P25" s="117">
        <v>0.31</v>
      </c>
      <c r="Q25" s="117">
        <v>0.41</v>
      </c>
      <c r="R25" s="142">
        <v>0.24999999999999997</v>
      </c>
      <c r="S25" s="142">
        <v>0.75</v>
      </c>
      <c r="T25" s="142"/>
      <c r="U25" s="142"/>
      <c r="V25" s="142"/>
      <c r="W25" s="142"/>
      <c r="X25" s="142"/>
      <c r="Y25" s="142"/>
      <c r="Z25" s="165">
        <v>1.6887716724891656E-3</v>
      </c>
      <c r="AA25" s="77"/>
      <c r="AB25" s="125"/>
      <c r="AC25" s="71"/>
      <c r="AD25" s="71"/>
      <c r="AE25" s="71"/>
      <c r="AF25" s="71"/>
    </row>
    <row r="26" spans="1:32" x14ac:dyDescent="0.2">
      <c r="A26" s="31"/>
      <c r="B26" s="36"/>
      <c r="C26" s="25"/>
      <c r="D26" s="47"/>
      <c r="E26" s="47"/>
      <c r="F26" s="117"/>
      <c r="G26" s="117"/>
      <c r="H26" s="117"/>
      <c r="I26" s="117"/>
      <c r="J26" s="123"/>
      <c r="K26" s="123"/>
      <c r="L26" s="175"/>
      <c r="M26" s="175"/>
      <c r="N26" s="117"/>
      <c r="O26" s="117"/>
      <c r="P26" s="117"/>
      <c r="Q26" s="117"/>
      <c r="R26" s="175"/>
      <c r="S26" s="175"/>
      <c r="T26" s="175"/>
      <c r="U26" s="175"/>
      <c r="V26" s="175"/>
      <c r="W26" s="175"/>
      <c r="X26" s="175"/>
      <c r="Y26" s="175"/>
      <c r="Z26" s="165"/>
      <c r="AA26" s="77"/>
      <c r="AB26" s="125"/>
      <c r="AC26" s="71"/>
      <c r="AD26" s="71"/>
      <c r="AE26" s="71"/>
      <c r="AF26" s="71"/>
    </row>
    <row r="27" spans="1:32" x14ac:dyDescent="0.2">
      <c r="A27" s="86" t="s">
        <v>28</v>
      </c>
      <c r="B27" s="43"/>
      <c r="C27" s="25"/>
      <c r="D27" s="51"/>
      <c r="E27" s="51"/>
      <c r="F27" s="117"/>
      <c r="G27" s="117"/>
      <c r="H27" s="117"/>
      <c r="I27" s="117"/>
      <c r="J27" s="123"/>
      <c r="K27" s="123"/>
      <c r="L27" s="142"/>
      <c r="M27" s="142"/>
      <c r="N27" s="117"/>
      <c r="O27" s="117"/>
      <c r="P27" s="117"/>
      <c r="Q27" s="117"/>
      <c r="R27" s="142"/>
      <c r="S27" s="142"/>
      <c r="T27" s="142"/>
      <c r="U27" s="142"/>
      <c r="V27" s="142"/>
      <c r="W27" s="142"/>
      <c r="X27" s="142"/>
      <c r="Y27" s="142"/>
      <c r="Z27" s="166"/>
      <c r="AA27" s="77"/>
      <c r="AB27" s="71"/>
      <c r="AC27" s="71"/>
      <c r="AD27" s="71"/>
      <c r="AE27" s="71"/>
      <c r="AF27" s="71"/>
    </row>
    <row r="28" spans="1:32" x14ac:dyDescent="0.2">
      <c r="A28" s="36" t="s">
        <v>65</v>
      </c>
      <c r="B28" s="31" t="s">
        <v>29</v>
      </c>
      <c r="C28" s="25"/>
      <c r="D28" s="49">
        <v>207.32340301675978</v>
      </c>
      <c r="E28" s="47">
        <v>142.73127753303967</v>
      </c>
      <c r="F28" s="124">
        <v>0.8</v>
      </c>
      <c r="G28" s="117">
        <v>66</v>
      </c>
      <c r="H28" s="117">
        <v>0.64</v>
      </c>
      <c r="I28" s="123">
        <v>0.3</v>
      </c>
      <c r="J28" s="123">
        <v>0.40500000000000003</v>
      </c>
      <c r="K28" s="123">
        <v>0.1</v>
      </c>
      <c r="L28" s="87">
        <v>-0.30000000000000004</v>
      </c>
      <c r="M28" s="142">
        <v>0.37</v>
      </c>
      <c r="N28" s="117">
        <v>0.69</v>
      </c>
      <c r="O28" s="123">
        <v>0.1</v>
      </c>
      <c r="P28" s="117">
        <v>0.15</v>
      </c>
      <c r="Q28" s="117">
        <v>0.18</v>
      </c>
      <c r="R28" s="142">
        <v>0.13999999999999999</v>
      </c>
      <c r="S28" s="142">
        <v>0.22</v>
      </c>
      <c r="T28" s="142">
        <v>7</v>
      </c>
      <c r="U28" s="48">
        <v>41.872439424127656</v>
      </c>
      <c r="V28" s="142">
        <v>5</v>
      </c>
      <c r="W28" s="48">
        <v>32.083000231774136</v>
      </c>
      <c r="X28" s="142">
        <v>718</v>
      </c>
      <c r="Y28" s="142">
        <v>2</v>
      </c>
      <c r="Z28" s="167">
        <v>0.26137593689447325</v>
      </c>
      <c r="AB28" s="71"/>
      <c r="AC28" s="71"/>
      <c r="AD28" s="71"/>
      <c r="AE28" s="71"/>
      <c r="AF28" s="71"/>
    </row>
    <row r="29" spans="1:32" x14ac:dyDescent="0.2">
      <c r="A29" s="36" t="s">
        <v>268</v>
      </c>
      <c r="B29" s="36" t="s">
        <v>31</v>
      </c>
      <c r="C29" s="25"/>
      <c r="D29" s="47">
        <v>193.88908679245282</v>
      </c>
      <c r="E29" s="49">
        <v>111</v>
      </c>
      <c r="F29" s="87">
        <v>0.85</v>
      </c>
      <c r="G29" s="117">
        <v>62</v>
      </c>
      <c r="H29" s="117">
        <v>0.63</v>
      </c>
      <c r="I29" s="117">
        <v>0.14000000000000001</v>
      </c>
      <c r="J29" s="123">
        <v>0.246</v>
      </c>
      <c r="K29" s="123">
        <v>0.33</v>
      </c>
      <c r="L29" s="142">
        <v>-0.13999999999999996</v>
      </c>
      <c r="M29" s="142">
        <v>0.67</v>
      </c>
      <c r="N29" s="117">
        <v>0.98</v>
      </c>
      <c r="O29" s="117">
        <v>0.06</v>
      </c>
      <c r="P29" s="123">
        <v>0.1</v>
      </c>
      <c r="Q29" s="117">
        <v>0.05</v>
      </c>
      <c r="R29" s="142">
        <v>2.0000000000000004E-2</v>
      </c>
      <c r="S29" s="142">
        <v>0.08</v>
      </c>
      <c r="T29" s="142">
        <v>27</v>
      </c>
      <c r="U29" s="168">
        <v>35.172871243756639</v>
      </c>
      <c r="V29" s="142">
        <v>15</v>
      </c>
      <c r="W29" s="168">
        <v>20.66627588724252</v>
      </c>
      <c r="X29" s="142">
        <v>2670</v>
      </c>
      <c r="Y29" s="142">
        <v>2</v>
      </c>
      <c r="Z29" s="167">
        <v>9.2213114754098352E-2</v>
      </c>
      <c r="AB29" s="71"/>
      <c r="AC29" s="71"/>
      <c r="AD29" s="71"/>
      <c r="AE29" s="71"/>
      <c r="AF29" s="71"/>
    </row>
    <row r="30" spans="1:32" x14ac:dyDescent="0.2">
      <c r="A30" s="36" t="s">
        <v>66</v>
      </c>
      <c r="B30" s="36" t="s">
        <v>40</v>
      </c>
      <c r="C30" s="25"/>
      <c r="D30" s="47">
        <v>245.1916448840054</v>
      </c>
      <c r="E30" s="47">
        <v>132.07036535859268</v>
      </c>
      <c r="F30" s="87">
        <v>0.76</v>
      </c>
      <c r="G30" s="117">
        <v>70</v>
      </c>
      <c r="H30" s="123">
        <v>0.6</v>
      </c>
      <c r="I30" s="117">
        <v>0.16</v>
      </c>
      <c r="J30" s="123">
        <v>0.27900000000000003</v>
      </c>
      <c r="K30" s="123">
        <v>7.0000000000000007E-2</v>
      </c>
      <c r="L30" s="142">
        <v>-0.33</v>
      </c>
      <c r="M30" s="87">
        <v>0.30000000000000004</v>
      </c>
      <c r="N30" s="117">
        <v>0.92</v>
      </c>
      <c r="O30" s="117">
        <v>0.08</v>
      </c>
      <c r="P30" s="117">
        <v>0.15</v>
      </c>
      <c r="Q30" s="123">
        <v>0.1</v>
      </c>
      <c r="R30" s="142">
        <v>2.0000000000000004E-2</v>
      </c>
      <c r="S30" s="142">
        <v>0.17</v>
      </c>
      <c r="T30" s="142">
        <v>34</v>
      </c>
      <c r="U30" s="48">
        <v>44.923119526575782</v>
      </c>
      <c r="V30" s="142">
        <v>19</v>
      </c>
      <c r="W30" s="48">
        <v>25.525362359484387</v>
      </c>
      <c r="X30" s="142">
        <v>3446</v>
      </c>
      <c r="Y30" s="142">
        <v>3</v>
      </c>
      <c r="Z30" s="167">
        <v>0.10279554953889042</v>
      </c>
    </row>
    <row r="31" spans="1:32" x14ac:dyDescent="0.2">
      <c r="A31" s="36"/>
      <c r="B31" s="36"/>
      <c r="C31" s="25"/>
      <c r="D31" s="47"/>
      <c r="E31" s="47"/>
      <c r="F31" s="87"/>
      <c r="G31" s="117"/>
      <c r="H31" s="117"/>
      <c r="I31" s="117"/>
      <c r="J31" s="123"/>
      <c r="K31" s="123"/>
      <c r="L31" s="142"/>
      <c r="M31" s="142"/>
      <c r="N31" s="117"/>
      <c r="O31" s="117"/>
      <c r="P31" s="117"/>
      <c r="Q31" s="117"/>
      <c r="R31" s="142"/>
      <c r="S31" s="142"/>
      <c r="T31" s="142"/>
      <c r="U31" s="48"/>
      <c r="V31" s="142"/>
      <c r="W31" s="48"/>
      <c r="X31" s="142"/>
      <c r="Y31" s="142"/>
      <c r="Z31" s="167"/>
    </row>
    <row r="32" spans="1:32" ht="18" x14ac:dyDescent="0.25">
      <c r="A32" s="65" t="s">
        <v>279</v>
      </c>
      <c r="B32" s="17"/>
      <c r="C32" s="17"/>
      <c r="D32" s="142"/>
      <c r="E32" s="142"/>
      <c r="F32" s="1"/>
      <c r="G32" s="1"/>
      <c r="H32" s="1"/>
      <c r="I32" s="1"/>
      <c r="J32" s="1"/>
      <c r="K32" s="1"/>
      <c r="L32" s="1"/>
      <c r="M32" s="1"/>
      <c r="N32" s="1"/>
      <c r="O32" s="1"/>
      <c r="P32" s="1"/>
      <c r="Q32" s="1"/>
      <c r="R32" s="1"/>
      <c r="S32" s="1"/>
      <c r="T32" s="142"/>
      <c r="U32" s="142"/>
      <c r="V32" s="142"/>
      <c r="W32" s="142"/>
      <c r="X32" s="142"/>
      <c r="Y32" s="142"/>
      <c r="Z32" s="161"/>
      <c r="AA32" s="162"/>
    </row>
    <row r="33" spans="1:26" s="64" customFormat="1" x14ac:dyDescent="0.2">
      <c r="A33" s="137" t="s">
        <v>300</v>
      </c>
      <c r="B33" s="67"/>
      <c r="C33" s="74"/>
      <c r="D33" s="65"/>
      <c r="E33" s="65"/>
      <c r="F33" s="65"/>
      <c r="G33" s="65"/>
      <c r="H33" s="65"/>
      <c r="I33" s="65"/>
      <c r="J33" s="65"/>
      <c r="K33" s="65"/>
      <c r="L33" s="65"/>
      <c r="M33" s="65"/>
      <c r="N33" s="65"/>
      <c r="O33" s="65"/>
      <c r="P33" s="65"/>
      <c r="Q33" s="65"/>
      <c r="R33" s="65"/>
      <c r="S33" s="65"/>
      <c r="T33" s="65"/>
      <c r="U33" s="65"/>
      <c r="V33" s="65"/>
      <c r="W33" s="118"/>
      <c r="X33" s="118"/>
      <c r="Y33" s="118"/>
      <c r="Z33" s="169"/>
    </row>
    <row r="34" spans="1:26" s="64" customFormat="1" x14ac:dyDescent="0.2">
      <c r="A34" s="137" t="s">
        <v>298</v>
      </c>
      <c r="B34" s="74"/>
      <c r="C34" s="74"/>
      <c r="D34" s="65"/>
      <c r="E34" s="65"/>
      <c r="F34" s="65"/>
      <c r="G34" s="65"/>
      <c r="H34" s="65"/>
      <c r="I34" s="65"/>
      <c r="J34" s="65"/>
      <c r="K34" s="65"/>
      <c r="L34" s="65"/>
      <c r="M34" s="65"/>
      <c r="N34" s="65"/>
      <c r="O34" s="65"/>
      <c r="P34" s="65"/>
      <c r="Q34" s="65"/>
      <c r="R34" s="65"/>
      <c r="S34" s="65"/>
      <c r="T34" s="65"/>
      <c r="U34" s="65"/>
      <c r="V34" s="65"/>
      <c r="W34" s="118"/>
      <c r="X34" s="118"/>
      <c r="Y34" s="118"/>
      <c r="Z34" s="169"/>
    </row>
    <row r="35" spans="1:26" s="64" customFormat="1" x14ac:dyDescent="0.2">
      <c r="A35" s="137" t="s">
        <v>299</v>
      </c>
      <c r="B35" s="67"/>
      <c r="C35" s="74"/>
      <c r="D35" s="65"/>
      <c r="E35" s="86"/>
      <c r="F35" s="65"/>
      <c r="G35" s="65"/>
      <c r="H35" s="65"/>
      <c r="I35" s="65"/>
      <c r="J35" s="65"/>
      <c r="K35" s="65"/>
      <c r="L35" s="65"/>
      <c r="M35" s="65"/>
      <c r="N35" s="65"/>
      <c r="O35" s="65"/>
      <c r="P35" s="65"/>
      <c r="Q35" s="65"/>
      <c r="R35" s="65"/>
      <c r="S35" s="65"/>
      <c r="T35" s="65"/>
      <c r="U35" s="65"/>
      <c r="V35" s="65"/>
      <c r="W35" s="65"/>
      <c r="X35" s="65"/>
      <c r="Y35" s="65"/>
      <c r="Z35" s="74"/>
    </row>
    <row r="36" spans="1:26" s="64" customFormat="1" x14ac:dyDescent="0.2">
      <c r="A36" s="137" t="s">
        <v>301</v>
      </c>
      <c r="B36" s="74"/>
      <c r="C36" s="74"/>
      <c r="D36" s="65"/>
      <c r="E36" s="65"/>
      <c r="F36" s="65"/>
      <c r="G36" s="65"/>
      <c r="H36" s="65"/>
      <c r="I36" s="65"/>
      <c r="J36" s="65"/>
      <c r="K36" s="65"/>
      <c r="L36" s="65"/>
      <c r="M36" s="65"/>
      <c r="N36" s="65"/>
      <c r="O36" s="65"/>
      <c r="P36" s="65"/>
      <c r="Q36" s="65"/>
      <c r="R36" s="65"/>
      <c r="S36" s="65"/>
      <c r="T36" s="65"/>
      <c r="U36" s="65"/>
      <c r="V36" s="65"/>
      <c r="W36" s="65"/>
      <c r="X36" s="65"/>
      <c r="Y36" s="65"/>
      <c r="Z36" s="74"/>
    </row>
    <row r="37" spans="1:26" x14ac:dyDescent="0.2">
      <c r="B37" s="68"/>
      <c r="C37" s="69"/>
      <c r="D37" s="89"/>
      <c r="E37" s="90"/>
      <c r="Z37" s="17"/>
    </row>
    <row r="38" spans="1:26" x14ac:dyDescent="0.2">
      <c r="B38" s="69"/>
      <c r="D38" s="90"/>
      <c r="E38" s="90"/>
    </row>
    <row r="39" spans="1:26" x14ac:dyDescent="0.2">
      <c r="B39" s="69"/>
      <c r="D39" s="91"/>
      <c r="E39" s="90"/>
    </row>
    <row r="40" spans="1:26" x14ac:dyDescent="0.2">
      <c r="B40" s="69"/>
      <c r="D40" s="90"/>
      <c r="E40" s="90"/>
    </row>
    <row r="41" spans="1:26" x14ac:dyDescent="0.2">
      <c r="B41" s="69"/>
      <c r="D41" s="89"/>
      <c r="E41" s="90"/>
    </row>
    <row r="42" spans="1:26" x14ac:dyDescent="0.2">
      <c r="B42" s="69"/>
      <c r="D42" s="90"/>
      <c r="E42" s="90"/>
    </row>
    <row r="43" spans="1:26" x14ac:dyDescent="0.2">
      <c r="B43" s="69"/>
      <c r="D43" s="90"/>
      <c r="E43" s="93"/>
    </row>
    <row r="44" spans="1:26" x14ac:dyDescent="0.2">
      <c r="B44" s="69"/>
      <c r="D44" s="90"/>
      <c r="E44" s="70"/>
    </row>
    <row r="45" spans="1:26" x14ac:dyDescent="0.2">
      <c r="B45" s="69"/>
      <c r="D45" s="90"/>
      <c r="E45" s="70"/>
    </row>
    <row r="46" spans="1:26" x14ac:dyDescent="0.2">
      <c r="B46" s="69"/>
      <c r="C46" s="69"/>
      <c r="D46" s="90"/>
      <c r="E46" s="90"/>
    </row>
    <row r="47" spans="1:26" x14ac:dyDescent="0.2">
      <c r="B47" s="69"/>
      <c r="C47" s="69"/>
      <c r="D47" s="90"/>
      <c r="E47" s="90"/>
    </row>
    <row r="48" spans="1:26" x14ac:dyDescent="0.2">
      <c r="B48" s="69"/>
      <c r="C48" s="69"/>
      <c r="D48" s="90"/>
      <c r="E48" s="90"/>
    </row>
    <row r="49" spans="2:5" x14ac:dyDescent="0.2">
      <c r="B49" s="69"/>
      <c r="C49" s="69"/>
      <c r="D49" s="90"/>
      <c r="E49" s="90"/>
    </row>
    <row r="50" spans="2:5" x14ac:dyDescent="0.2">
      <c r="B50" s="69"/>
      <c r="C50" s="69"/>
      <c r="D50" s="90"/>
      <c r="E50" s="90"/>
    </row>
    <row r="51" spans="2:5" x14ac:dyDescent="0.2">
      <c r="B51" s="69"/>
      <c r="C51" s="69"/>
      <c r="D51" s="90"/>
      <c r="E51" s="90"/>
    </row>
    <row r="52" spans="2:5" x14ac:dyDescent="0.2">
      <c r="B52" s="69"/>
      <c r="C52" s="69"/>
      <c r="D52" s="90"/>
      <c r="E52" s="93"/>
    </row>
    <row r="53" spans="2:5" x14ac:dyDescent="0.2">
      <c r="B53" s="69"/>
      <c r="C53" s="69"/>
      <c r="D53" s="90"/>
      <c r="E53" s="70"/>
    </row>
    <row r="54" spans="2:5" x14ac:dyDescent="0.2">
      <c r="B54" s="69"/>
      <c r="C54" s="69"/>
      <c r="D54" s="90"/>
      <c r="E54" s="70"/>
    </row>
    <row r="55" spans="2:5" x14ac:dyDescent="0.2">
      <c r="B55" s="69"/>
      <c r="C55" s="69"/>
      <c r="D55" s="90"/>
      <c r="E55" s="68"/>
    </row>
    <row r="56" spans="2:5" x14ac:dyDescent="0.2">
      <c r="B56" s="69"/>
      <c r="C56" s="69"/>
      <c r="D56" s="90"/>
      <c r="E56" s="93"/>
    </row>
    <row r="57" spans="2:5" x14ac:dyDescent="0.2">
      <c r="B57" s="69"/>
      <c r="C57" s="69"/>
      <c r="D57" s="90"/>
      <c r="E57" s="90"/>
    </row>
    <row r="58" spans="2:5" x14ac:dyDescent="0.2">
      <c r="B58" s="69"/>
      <c r="C58" s="69"/>
      <c r="D58" s="90"/>
      <c r="E58" s="90"/>
    </row>
    <row r="59" spans="2:5" x14ac:dyDescent="0.2">
      <c r="B59" s="69"/>
      <c r="C59" s="69"/>
      <c r="D59" s="90"/>
      <c r="E59" s="90"/>
    </row>
    <row r="60" spans="2:5" x14ac:dyDescent="0.2">
      <c r="B60" s="69"/>
      <c r="C60" s="69"/>
      <c r="D60" s="90"/>
      <c r="E60" s="90"/>
    </row>
    <row r="61" spans="2:5" x14ac:dyDescent="0.2">
      <c r="B61" s="69"/>
      <c r="C61" s="69"/>
      <c r="D61" s="90"/>
      <c r="E61" s="90"/>
    </row>
  </sheetData>
  <pageMargins left="0.7" right="0.7" top="0.75" bottom="0.75" header="0.3" footer="0.3"/>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zoomScale="88" workbookViewId="0">
      <selection activeCell="A211" sqref="A211"/>
    </sheetView>
  </sheetViews>
  <sheetFormatPr baseColWidth="10" defaultRowHeight="16" x14ac:dyDescent="0.2"/>
  <cols>
    <col min="1" max="1" width="113.83203125" style="94" bestFit="1" customWidth="1"/>
    <col min="2" max="4" width="11" style="132" bestFit="1" customWidth="1"/>
    <col min="5" max="5" width="11.1640625" style="132" bestFit="1" customWidth="1"/>
    <col min="6" max="8" width="11" style="132" bestFit="1" customWidth="1"/>
    <col min="9" max="9" width="10.83203125" style="94"/>
    <col min="10" max="12" width="11" style="132" bestFit="1" customWidth="1"/>
    <col min="13" max="16384" width="10.83203125" style="75"/>
  </cols>
  <sheetData>
    <row r="1" spans="1:14" x14ac:dyDescent="0.2">
      <c r="B1" s="198" t="s">
        <v>229</v>
      </c>
      <c r="C1" s="198"/>
      <c r="D1" s="198"/>
      <c r="E1" s="198"/>
      <c r="F1" s="198"/>
      <c r="G1" s="198"/>
      <c r="H1" s="198"/>
      <c r="J1" s="198" t="s">
        <v>159</v>
      </c>
      <c r="K1" s="198"/>
      <c r="L1" s="198"/>
    </row>
    <row r="2" spans="1:14" ht="19" thickBot="1" x14ac:dyDescent="0.3">
      <c r="A2" s="95"/>
      <c r="B2" s="139" t="s">
        <v>49</v>
      </c>
      <c r="C2" s="139" t="s">
        <v>145</v>
      </c>
      <c r="D2" s="139" t="s">
        <v>146</v>
      </c>
      <c r="E2" s="139" t="s">
        <v>147</v>
      </c>
      <c r="F2" s="139" t="s">
        <v>266</v>
      </c>
      <c r="G2" s="139" t="s">
        <v>148</v>
      </c>
      <c r="H2" s="139" t="s">
        <v>149</v>
      </c>
      <c r="I2" s="95"/>
      <c r="J2" s="135" t="s">
        <v>257</v>
      </c>
      <c r="K2" s="135" t="s">
        <v>258</v>
      </c>
      <c r="L2" s="135" t="s">
        <v>259</v>
      </c>
    </row>
    <row r="3" spans="1:14" x14ac:dyDescent="0.2">
      <c r="A3" s="96" t="s">
        <v>203</v>
      </c>
      <c r="B3" s="140"/>
      <c r="C3" s="140"/>
      <c r="D3" s="140"/>
      <c r="E3" s="140"/>
      <c r="F3" s="140"/>
      <c r="G3" s="140"/>
      <c r="H3" s="140"/>
      <c r="I3" s="97"/>
      <c r="J3" s="138"/>
      <c r="K3" s="138"/>
      <c r="L3" s="138"/>
    </row>
    <row r="4" spans="1:14" x14ac:dyDescent="0.2">
      <c r="A4" s="94" t="s">
        <v>150</v>
      </c>
      <c r="B4" s="152">
        <v>4.9000000000000004</v>
      </c>
      <c r="C4" s="132">
        <v>41000</v>
      </c>
      <c r="D4" s="132">
        <v>1600</v>
      </c>
      <c r="E4" s="132">
        <v>24400</v>
      </c>
      <c r="F4" s="132">
        <v>250</v>
      </c>
      <c r="G4" s="132">
        <v>2370</v>
      </c>
      <c r="H4" s="132">
        <v>96</v>
      </c>
      <c r="J4" s="152">
        <f>(C4/40)/(B4/137.32)</f>
        <v>28725.10204081632</v>
      </c>
      <c r="K4" s="152">
        <f>(D4/24.3)/(B4/137.32)</f>
        <v>1845.2338960275465</v>
      </c>
      <c r="L4" s="152">
        <f>(E4/39.1)/(B4/137.32)</f>
        <v>17488.428414844195</v>
      </c>
    </row>
    <row r="5" spans="1:14" x14ac:dyDescent="0.2">
      <c r="A5" s="94" t="s">
        <v>151</v>
      </c>
      <c r="B5" s="152">
        <v>5.2</v>
      </c>
      <c r="C5" s="132">
        <v>1400</v>
      </c>
      <c r="D5" s="132">
        <v>1300</v>
      </c>
      <c r="E5" s="132">
        <v>9300</v>
      </c>
      <c r="F5" s="132">
        <v>1100</v>
      </c>
      <c r="G5" s="132">
        <v>4950</v>
      </c>
      <c r="H5" s="132">
        <v>10</v>
      </c>
      <c r="J5" s="152">
        <f t="shared" ref="J5:J13" si="0">(C5/40)/(B5/137.32)</f>
        <v>924.26923076923072</v>
      </c>
      <c r="K5" s="152">
        <f>(D5/24.3)/(B5/137.32)</f>
        <v>1412.7572016460906</v>
      </c>
      <c r="L5" s="152">
        <f t="shared" ref="L5:L9" si="1">(E5/39.1)/(B5/137.32)</f>
        <v>6281.1135156403689</v>
      </c>
    </row>
    <row r="6" spans="1:14" x14ac:dyDescent="0.2">
      <c r="A6" s="94" t="s">
        <v>152</v>
      </c>
      <c r="B6" s="152">
        <v>14.9</v>
      </c>
      <c r="C6" s="132">
        <v>13300</v>
      </c>
      <c r="D6" s="132">
        <v>8650</v>
      </c>
      <c r="E6" s="132">
        <v>25600</v>
      </c>
      <c r="F6" s="132">
        <v>2900</v>
      </c>
      <c r="G6" s="132">
        <v>14200</v>
      </c>
      <c r="H6" s="132">
        <v>80</v>
      </c>
      <c r="J6" s="152">
        <f t="shared" si="0"/>
        <v>3064.3557046979863</v>
      </c>
      <c r="K6" s="152">
        <f t="shared" ref="K6:K9" si="2">(D6/24.3)/(B6/137.32)</f>
        <v>3280.6308172452837</v>
      </c>
      <c r="L6" s="152">
        <f t="shared" si="1"/>
        <v>6034.0754218232369</v>
      </c>
    </row>
    <row r="7" spans="1:14" x14ac:dyDescent="0.2">
      <c r="A7" s="94" t="s">
        <v>153</v>
      </c>
      <c r="B7" s="152">
        <v>23.5</v>
      </c>
      <c r="C7" s="132">
        <v>31300</v>
      </c>
      <c r="D7" s="132">
        <v>5600</v>
      </c>
      <c r="E7" s="132">
        <v>18300</v>
      </c>
      <c r="F7" s="132">
        <v>1900</v>
      </c>
      <c r="G7" s="132">
        <v>160</v>
      </c>
      <c r="H7" s="132">
        <v>98</v>
      </c>
      <c r="J7" s="152">
        <f>(C7/40)/(B7/137.32)</f>
        <v>4572.4638297872334</v>
      </c>
      <c r="K7" s="152">
        <f>(D7/24.3)/(B7/137.32)</f>
        <v>1346.6281411435073</v>
      </c>
      <c r="L7" s="152">
        <f>(E7/39.1)/(B7/137.32)</f>
        <v>2734.892528704358</v>
      </c>
    </row>
    <row r="8" spans="1:14" x14ac:dyDescent="0.2">
      <c r="A8" s="94" t="s">
        <v>154</v>
      </c>
      <c r="B8" s="152">
        <v>57</v>
      </c>
      <c r="C8" s="132">
        <v>28300</v>
      </c>
      <c r="D8" s="132">
        <v>6850</v>
      </c>
      <c r="E8" s="132">
        <v>444400</v>
      </c>
      <c r="F8" s="132">
        <v>3000</v>
      </c>
      <c r="G8" s="132">
        <v>470</v>
      </c>
      <c r="H8" s="132">
        <v>42</v>
      </c>
      <c r="J8" s="152">
        <f t="shared" si="0"/>
        <v>1704.4543859649123</v>
      </c>
      <c r="K8" s="152">
        <f t="shared" si="2"/>
        <v>679.11486535268205</v>
      </c>
      <c r="L8" s="152">
        <f t="shared" si="1"/>
        <v>27381.436711984563</v>
      </c>
    </row>
    <row r="9" spans="1:14" x14ac:dyDescent="0.2">
      <c r="A9" s="94" t="s">
        <v>155</v>
      </c>
      <c r="B9" s="152">
        <v>7.2</v>
      </c>
      <c r="C9" s="132">
        <v>4200</v>
      </c>
      <c r="D9" s="132">
        <v>1220</v>
      </c>
      <c r="E9" s="132">
        <v>3670</v>
      </c>
      <c r="F9" s="132">
        <v>814</v>
      </c>
      <c r="G9" s="132">
        <v>60</v>
      </c>
      <c r="H9" s="132">
        <v>5</v>
      </c>
      <c r="J9" s="152">
        <f t="shared" si="0"/>
        <v>2002.583333333333</v>
      </c>
      <c r="K9" s="152">
        <f t="shared" si="2"/>
        <v>957.53543667123893</v>
      </c>
      <c r="L9" s="152">
        <f t="shared" si="1"/>
        <v>1790.1548735436199</v>
      </c>
    </row>
    <row r="10" spans="1:14" ht="15" customHeight="1" x14ac:dyDescent="0.2">
      <c r="A10" s="96" t="s">
        <v>204</v>
      </c>
      <c r="B10" s="152"/>
      <c r="J10" s="152"/>
      <c r="K10" s="152"/>
      <c r="L10" s="152"/>
      <c r="M10" s="76"/>
      <c r="N10" s="76"/>
    </row>
    <row r="11" spans="1:14" x14ac:dyDescent="0.2">
      <c r="A11" s="94" t="s">
        <v>160</v>
      </c>
      <c r="B11" s="152">
        <v>5.4</v>
      </c>
      <c r="C11" s="132">
        <v>1710</v>
      </c>
      <c r="H11" s="152">
        <v>10.1</v>
      </c>
      <c r="J11" s="152">
        <f t="shared" si="0"/>
        <v>1087.1166666666666</v>
      </c>
      <c r="K11" s="152"/>
      <c r="L11" s="152"/>
      <c r="M11" s="76"/>
      <c r="N11" s="76"/>
    </row>
    <row r="12" spans="1:14" x14ac:dyDescent="0.2">
      <c r="A12" s="94" t="s">
        <v>161</v>
      </c>
      <c r="B12" s="152">
        <v>5.0999999999999996</v>
      </c>
      <c r="C12" s="132">
        <v>2540</v>
      </c>
      <c r="H12" s="152">
        <v>5.0999999999999996</v>
      </c>
      <c r="J12" s="152">
        <f t="shared" si="0"/>
        <v>1709.7686274509806</v>
      </c>
      <c r="K12" s="152"/>
      <c r="L12" s="152"/>
      <c r="M12" s="76"/>
      <c r="N12" s="76"/>
    </row>
    <row r="13" spans="1:14" x14ac:dyDescent="0.2">
      <c r="A13" s="94" t="s">
        <v>162</v>
      </c>
      <c r="B13" s="152">
        <v>2.5</v>
      </c>
      <c r="C13" s="132">
        <v>2940</v>
      </c>
      <c r="H13" s="152">
        <v>4.2</v>
      </c>
      <c r="J13" s="152">
        <f t="shared" si="0"/>
        <v>4037.2079999999996</v>
      </c>
      <c r="K13" s="152"/>
      <c r="L13" s="152"/>
      <c r="M13" s="76"/>
      <c r="N13" s="76"/>
    </row>
    <row r="14" spans="1:14" x14ac:dyDescent="0.2">
      <c r="B14" s="152"/>
      <c r="H14" s="152"/>
      <c r="J14" s="152"/>
      <c r="K14" s="152"/>
      <c r="L14" s="152"/>
    </row>
    <row r="15" spans="1:14" ht="14" customHeight="1" x14ac:dyDescent="0.2">
      <c r="A15" s="96" t="s">
        <v>256</v>
      </c>
      <c r="B15" s="152"/>
      <c r="H15" s="152"/>
      <c r="J15" s="152"/>
      <c r="K15" s="152"/>
      <c r="L15" s="152"/>
    </row>
    <row r="16" spans="1:14" x14ac:dyDescent="0.2">
      <c r="A16" s="94" t="s">
        <v>163</v>
      </c>
      <c r="B16" s="152"/>
      <c r="H16" s="152"/>
      <c r="J16" s="152"/>
      <c r="K16" s="152"/>
      <c r="L16" s="152"/>
    </row>
    <row r="17" spans="1:12" x14ac:dyDescent="0.2">
      <c r="A17" s="134">
        <v>1850</v>
      </c>
      <c r="B17" s="152">
        <v>9.9</v>
      </c>
      <c r="C17" s="132">
        <v>963</v>
      </c>
      <c r="D17" s="132">
        <v>105.9</v>
      </c>
      <c r="E17" s="132">
        <v>319</v>
      </c>
      <c r="H17" s="152">
        <v>3.8</v>
      </c>
      <c r="J17" s="152">
        <f t="shared" ref="J17" si="3">(C17/40)/(B17/137.32)</f>
        <v>333.93727272727273</v>
      </c>
      <c r="K17" s="152">
        <f t="shared" ref="K17" si="4">(D17/24.3)/(B17/137.32)</f>
        <v>60.448883900735744</v>
      </c>
      <c r="L17" s="152">
        <f t="shared" ref="L17" si="5">(E17/39.1)/(B17/137.32)</f>
        <v>113.16510372264848</v>
      </c>
    </row>
    <row r="18" spans="1:12" x14ac:dyDescent="0.2">
      <c r="A18" s="134">
        <f>A17+10</f>
        <v>1860</v>
      </c>
      <c r="B18" s="152">
        <v>8.6</v>
      </c>
      <c r="C18" s="132">
        <v>893</v>
      </c>
      <c r="D18" s="132">
        <v>96.3</v>
      </c>
      <c r="E18" s="132">
        <v>295</v>
      </c>
      <c r="H18" s="152">
        <v>3.4</v>
      </c>
      <c r="J18" s="152">
        <f t="shared" ref="J18:J32" si="6">(C18/40)/(B18/137.32)</f>
        <v>356.47313953488373</v>
      </c>
      <c r="K18" s="152">
        <f t="shared" ref="K18:K32" si="7">(D18/24.3)/(B18/137.32)</f>
        <v>63.278380706287678</v>
      </c>
      <c r="L18" s="152">
        <f t="shared" ref="L18:L32" si="8">(E18/39.1)/(B18/137.32)</f>
        <v>120.47046927972401</v>
      </c>
    </row>
    <row r="19" spans="1:12" x14ac:dyDescent="0.2">
      <c r="A19" s="134">
        <f t="shared" ref="A19:A31" si="9">A18+10</f>
        <v>1870</v>
      </c>
      <c r="B19" s="152">
        <v>7.2</v>
      </c>
      <c r="C19" s="132">
        <v>822</v>
      </c>
      <c r="D19" s="132">
        <v>88.6</v>
      </c>
      <c r="E19" s="132">
        <v>281</v>
      </c>
      <c r="H19" s="152">
        <v>3.2</v>
      </c>
      <c r="J19" s="152">
        <f t="shared" si="6"/>
        <v>391.93416666666661</v>
      </c>
      <c r="K19" s="152">
        <f t="shared" si="7"/>
        <v>69.539048925468663</v>
      </c>
      <c r="L19" s="152">
        <f t="shared" si="8"/>
        <v>137.066354077863</v>
      </c>
    </row>
    <row r="20" spans="1:12" x14ac:dyDescent="0.2">
      <c r="A20" s="134">
        <f t="shared" si="9"/>
        <v>1880</v>
      </c>
      <c r="B20" s="152">
        <v>6</v>
      </c>
      <c r="C20" s="132">
        <v>773</v>
      </c>
      <c r="D20" s="132">
        <v>79.7</v>
      </c>
      <c r="E20" s="132">
        <v>276</v>
      </c>
      <c r="H20" s="152">
        <v>2.9</v>
      </c>
      <c r="J20" s="152">
        <f t="shared" si="6"/>
        <v>442.28483333333327</v>
      </c>
      <c r="K20" s="152">
        <f t="shared" si="7"/>
        <v>75.064499314128938</v>
      </c>
      <c r="L20" s="152">
        <f t="shared" si="8"/>
        <v>161.55294117647057</v>
      </c>
    </row>
    <row r="21" spans="1:12" x14ac:dyDescent="0.2">
      <c r="A21" s="134">
        <f t="shared" si="9"/>
        <v>1890</v>
      </c>
      <c r="B21" s="152">
        <v>5.2</v>
      </c>
      <c r="C21" s="132">
        <v>763</v>
      </c>
      <c r="D21" s="132">
        <v>77.2</v>
      </c>
      <c r="E21" s="132">
        <v>287</v>
      </c>
      <c r="H21" s="152">
        <v>2.7</v>
      </c>
      <c r="J21" s="152">
        <f t="shared" si="6"/>
        <v>503.72673076923076</v>
      </c>
      <c r="K21" s="152">
        <f t="shared" si="7"/>
        <v>83.89604305159861</v>
      </c>
      <c r="L21" s="152">
        <f t="shared" si="8"/>
        <v>193.83651386976194</v>
      </c>
    </row>
    <row r="22" spans="1:12" x14ac:dyDescent="0.2">
      <c r="A22" s="134">
        <f t="shared" si="9"/>
        <v>1900</v>
      </c>
      <c r="B22" s="152">
        <v>4.9000000000000004</v>
      </c>
      <c r="C22" s="132">
        <v>766</v>
      </c>
      <c r="D22" s="132">
        <v>76.400000000000006</v>
      </c>
      <c r="E22" s="132">
        <v>257</v>
      </c>
      <c r="H22" s="152">
        <v>2.6</v>
      </c>
      <c r="J22" s="152">
        <f t="shared" si="6"/>
        <v>536.66897959183666</v>
      </c>
      <c r="K22" s="152">
        <f t="shared" si="7"/>
        <v>88.109918535315359</v>
      </c>
      <c r="L22" s="152">
        <f t="shared" si="8"/>
        <v>184.20188945143272</v>
      </c>
    </row>
    <row r="23" spans="1:12" x14ac:dyDescent="0.2">
      <c r="A23" s="134">
        <f t="shared" si="9"/>
        <v>1910</v>
      </c>
      <c r="B23" s="152">
        <v>4.7</v>
      </c>
      <c r="C23" s="132">
        <v>756</v>
      </c>
      <c r="D23" s="132">
        <v>75</v>
      </c>
      <c r="E23" s="132">
        <v>236</v>
      </c>
      <c r="H23" s="152">
        <v>2.6</v>
      </c>
      <c r="J23" s="152">
        <f t="shared" si="6"/>
        <v>552.20170212765947</v>
      </c>
      <c r="K23" s="152">
        <f t="shared" si="7"/>
        <v>90.175991594431309</v>
      </c>
      <c r="L23" s="152">
        <f t="shared" si="8"/>
        <v>176.34826141372366</v>
      </c>
    </row>
    <row r="24" spans="1:12" x14ac:dyDescent="0.2">
      <c r="A24" s="134">
        <f t="shared" si="9"/>
        <v>1920</v>
      </c>
      <c r="B24" s="177">
        <v>4.0999999999999996</v>
      </c>
      <c r="C24" s="132">
        <v>716</v>
      </c>
      <c r="D24" s="132">
        <v>71.7</v>
      </c>
      <c r="E24" s="132">
        <v>268</v>
      </c>
      <c r="H24" s="152">
        <v>2.4</v>
      </c>
      <c r="J24" s="152">
        <f t="shared" si="6"/>
        <v>599.51902439024389</v>
      </c>
      <c r="K24" s="152">
        <f t="shared" si="7"/>
        <v>98.824089129780191</v>
      </c>
      <c r="L24" s="152">
        <f t="shared" si="8"/>
        <v>229.56621545755098</v>
      </c>
    </row>
    <row r="25" spans="1:12" x14ac:dyDescent="0.2">
      <c r="A25" s="134">
        <f t="shared" si="9"/>
        <v>1930</v>
      </c>
      <c r="B25" s="152">
        <v>4</v>
      </c>
      <c r="C25" s="132">
        <v>704</v>
      </c>
      <c r="D25" s="132">
        <v>73.7</v>
      </c>
      <c r="E25" s="132">
        <v>220</v>
      </c>
      <c r="H25" s="152">
        <v>2.2999999999999998</v>
      </c>
      <c r="J25" s="152">
        <f t="shared" si="6"/>
        <v>604.20799999999997</v>
      </c>
      <c r="K25" s="152">
        <f t="shared" si="7"/>
        <v>104.12020576131687</v>
      </c>
      <c r="L25" s="152">
        <f t="shared" si="8"/>
        <v>193.1611253196931</v>
      </c>
    </row>
    <row r="26" spans="1:12" x14ac:dyDescent="0.2">
      <c r="A26" s="134">
        <f t="shared" si="9"/>
        <v>1940</v>
      </c>
      <c r="B26" s="152">
        <v>4.0999999999999996</v>
      </c>
      <c r="C26" s="132">
        <v>722</v>
      </c>
      <c r="D26" s="132">
        <v>79</v>
      </c>
      <c r="E26" s="132">
        <v>217</v>
      </c>
      <c r="H26" s="152">
        <v>2.2000000000000002</v>
      </c>
      <c r="J26" s="152">
        <f t="shared" si="6"/>
        <v>604.54292682926837</v>
      </c>
      <c r="K26" s="152">
        <f t="shared" si="7"/>
        <v>108.88567700491821</v>
      </c>
      <c r="L26" s="152">
        <f t="shared" si="8"/>
        <v>185.88010729212149</v>
      </c>
    </row>
    <row r="27" spans="1:12" x14ac:dyDescent="0.2">
      <c r="A27" s="134">
        <f t="shared" si="9"/>
        <v>1950</v>
      </c>
      <c r="B27" s="152">
        <v>4.2</v>
      </c>
      <c r="C27" s="132">
        <v>834</v>
      </c>
      <c r="D27" s="132">
        <v>89.1</v>
      </c>
      <c r="E27" s="132">
        <v>211</v>
      </c>
      <c r="H27" s="152">
        <v>1.9</v>
      </c>
      <c r="J27" s="152">
        <f t="shared" si="6"/>
        <v>681.6957142857143</v>
      </c>
      <c r="K27" s="152">
        <f t="shared" si="7"/>
        <v>119.88253968253967</v>
      </c>
      <c r="L27" s="152">
        <f t="shared" si="8"/>
        <v>176.43721836560709</v>
      </c>
    </row>
    <row r="28" spans="1:12" x14ac:dyDescent="0.2">
      <c r="A28" s="134">
        <f t="shared" si="9"/>
        <v>1960</v>
      </c>
      <c r="B28" s="152">
        <v>4.4000000000000004</v>
      </c>
      <c r="C28" s="132">
        <v>819</v>
      </c>
      <c r="D28" s="132">
        <v>89.5</v>
      </c>
      <c r="E28" s="132">
        <v>238</v>
      </c>
      <c r="H28" s="152">
        <v>1.8</v>
      </c>
      <c r="J28" s="152">
        <f t="shared" si="6"/>
        <v>639.0061363636363</v>
      </c>
      <c r="K28" s="152">
        <f t="shared" si="7"/>
        <v>114.94706322484097</v>
      </c>
      <c r="L28" s="152">
        <f t="shared" si="8"/>
        <v>189.96837944664026</v>
      </c>
    </row>
    <row r="29" spans="1:12" x14ac:dyDescent="0.2">
      <c r="A29" s="134">
        <f t="shared" si="9"/>
        <v>1970</v>
      </c>
      <c r="B29" s="152">
        <v>3.3</v>
      </c>
      <c r="C29" s="132">
        <v>651</v>
      </c>
      <c r="D29" s="132">
        <v>80.900000000000006</v>
      </c>
      <c r="E29" s="132">
        <v>296</v>
      </c>
      <c r="H29" s="152">
        <v>1.5</v>
      </c>
      <c r="J29" s="152">
        <f t="shared" si="6"/>
        <v>677.23727272727263</v>
      </c>
      <c r="K29" s="152">
        <f t="shared" si="7"/>
        <v>138.53582740990149</v>
      </c>
      <c r="L29" s="152">
        <f t="shared" si="8"/>
        <v>315.01759280787411</v>
      </c>
    </row>
    <row r="30" spans="1:12" x14ac:dyDescent="0.2">
      <c r="A30" s="134">
        <f t="shared" si="9"/>
        <v>1980</v>
      </c>
      <c r="B30" s="152">
        <v>3.1</v>
      </c>
      <c r="C30" s="132">
        <v>521</v>
      </c>
      <c r="D30" s="132">
        <v>84.2</v>
      </c>
      <c r="E30" s="132">
        <v>389</v>
      </c>
      <c r="H30" s="152">
        <v>1.5</v>
      </c>
      <c r="J30" s="152">
        <f t="shared" si="6"/>
        <v>576.96548387096777</v>
      </c>
      <c r="K30" s="152">
        <f t="shared" si="7"/>
        <v>153.48923403690429</v>
      </c>
      <c r="L30" s="152">
        <f t="shared" si="8"/>
        <v>440.70192228363993</v>
      </c>
    </row>
    <row r="31" spans="1:12" x14ac:dyDescent="0.2">
      <c r="A31" s="134">
        <f t="shared" si="9"/>
        <v>1990</v>
      </c>
      <c r="B31" s="152">
        <v>3.3</v>
      </c>
      <c r="C31" s="132">
        <v>467</v>
      </c>
      <c r="D31" s="132">
        <v>90.5</v>
      </c>
      <c r="E31" s="132">
        <v>509</v>
      </c>
      <c r="H31" s="152">
        <v>1.5</v>
      </c>
      <c r="J31" s="152">
        <f t="shared" si="6"/>
        <v>485.82151515151514</v>
      </c>
      <c r="K31" s="152">
        <f t="shared" si="7"/>
        <v>154.9751839381469</v>
      </c>
      <c r="L31" s="152">
        <f t="shared" si="8"/>
        <v>541.70254979462129</v>
      </c>
    </row>
    <row r="32" spans="1:12" x14ac:dyDescent="0.2">
      <c r="A32" s="94" t="s">
        <v>164</v>
      </c>
      <c r="B32" s="152">
        <v>72.3</v>
      </c>
      <c r="C32" s="132">
        <v>17825</v>
      </c>
      <c r="D32" s="132">
        <v>721.1</v>
      </c>
      <c r="E32" s="132">
        <v>1576</v>
      </c>
      <c r="H32" s="152">
        <v>21.3</v>
      </c>
      <c r="J32" s="152">
        <f t="shared" si="6"/>
        <v>846.3793222683264</v>
      </c>
      <c r="K32" s="152">
        <f t="shared" si="7"/>
        <v>56.361782467883593</v>
      </c>
      <c r="L32" s="152">
        <f t="shared" si="8"/>
        <v>76.555245442936325</v>
      </c>
    </row>
    <row r="33" spans="1:12" x14ac:dyDescent="0.2">
      <c r="B33" s="152"/>
      <c r="H33" s="152"/>
      <c r="J33" s="152"/>
      <c r="K33" s="152"/>
      <c r="L33" s="152"/>
    </row>
    <row r="34" spans="1:12" x14ac:dyDescent="0.2">
      <c r="A34" s="94" t="s">
        <v>165</v>
      </c>
      <c r="B34" s="152"/>
      <c r="H34" s="152"/>
      <c r="J34" s="152"/>
      <c r="K34" s="152"/>
      <c r="L34" s="152"/>
    </row>
    <row r="35" spans="1:12" x14ac:dyDescent="0.2">
      <c r="A35" s="134">
        <v>1850</v>
      </c>
      <c r="B35" s="152">
        <v>16.2</v>
      </c>
      <c r="C35" s="132">
        <v>1090</v>
      </c>
      <c r="D35" s="132">
        <v>139.69999999999999</v>
      </c>
      <c r="E35" s="132">
        <v>277</v>
      </c>
      <c r="H35" s="152">
        <v>6.3</v>
      </c>
      <c r="J35" s="152">
        <f t="shared" ref="J35" si="10">(C35/40)/(B35/137.32)</f>
        <v>230.98580246913579</v>
      </c>
      <c r="K35" s="152">
        <f t="shared" ref="K35" si="11">(D35/24.3)/(B35/137.32)</f>
        <v>48.731402733323165</v>
      </c>
      <c r="L35" s="152">
        <f t="shared" ref="L35" si="12">(E35/39.1)/(B35/137.32)</f>
        <v>60.051214044393923</v>
      </c>
    </row>
    <row r="36" spans="1:12" x14ac:dyDescent="0.2">
      <c r="A36" s="134">
        <f>A35+10</f>
        <v>1860</v>
      </c>
      <c r="B36" s="152">
        <v>14.8</v>
      </c>
      <c r="C36" s="132">
        <v>996</v>
      </c>
      <c r="D36" s="132">
        <v>119.7</v>
      </c>
      <c r="E36" s="132">
        <v>260</v>
      </c>
      <c r="H36" s="152">
        <v>5.8</v>
      </c>
      <c r="J36" s="152">
        <f t="shared" ref="J36:J50" si="13">(C36/40)/(B36/137.32)</f>
        <v>231.03162162162158</v>
      </c>
      <c r="K36" s="152">
        <f t="shared" ref="K36:K50" si="14">(D36/24.3)/(B36/137.32)</f>
        <v>45.704604604604597</v>
      </c>
      <c r="L36" s="152">
        <f t="shared" ref="L36:L50" si="15">(E36/39.1)/(B36/137.32)</f>
        <v>61.697656736019901</v>
      </c>
    </row>
    <row r="37" spans="1:12" x14ac:dyDescent="0.2">
      <c r="A37" s="134">
        <f t="shared" ref="A37:A49" si="16">A36+10</f>
        <v>1870</v>
      </c>
      <c r="B37" s="152">
        <v>13</v>
      </c>
      <c r="C37" s="132">
        <v>922</v>
      </c>
      <c r="D37" s="132">
        <v>110.6</v>
      </c>
      <c r="E37" s="132">
        <v>252</v>
      </c>
      <c r="H37" s="152">
        <v>5.3</v>
      </c>
      <c r="J37" s="152">
        <f t="shared" si="13"/>
        <v>243.47892307692305</v>
      </c>
      <c r="K37" s="152">
        <f t="shared" si="14"/>
        <v>48.077214308325409</v>
      </c>
      <c r="L37" s="152">
        <f t="shared" si="15"/>
        <v>68.079165846940782</v>
      </c>
    </row>
    <row r="38" spans="1:12" x14ac:dyDescent="0.2">
      <c r="A38" s="134">
        <f t="shared" si="16"/>
        <v>1880</v>
      </c>
      <c r="B38" s="152">
        <v>11.6</v>
      </c>
      <c r="C38" s="132">
        <v>870</v>
      </c>
      <c r="D38" s="132">
        <v>103.1</v>
      </c>
      <c r="E38" s="132">
        <v>249</v>
      </c>
      <c r="H38" s="152">
        <v>5</v>
      </c>
      <c r="J38" s="152">
        <f t="shared" si="13"/>
        <v>257.47500000000002</v>
      </c>
      <c r="K38" s="152">
        <f t="shared" si="14"/>
        <v>50.22595430679722</v>
      </c>
      <c r="L38" s="152">
        <f t="shared" si="15"/>
        <v>75.387335743892763</v>
      </c>
    </row>
    <row r="39" spans="1:12" x14ac:dyDescent="0.2">
      <c r="A39" s="134">
        <f t="shared" si="16"/>
        <v>1890</v>
      </c>
      <c r="B39" s="152">
        <v>10.7</v>
      </c>
      <c r="C39" s="132">
        <v>860</v>
      </c>
      <c r="D39" s="132">
        <v>984</v>
      </c>
      <c r="E39" s="132">
        <v>247</v>
      </c>
      <c r="H39" s="152">
        <v>4.9000000000000004</v>
      </c>
      <c r="J39" s="152">
        <f t="shared" si="13"/>
        <v>275.92336448598127</v>
      </c>
      <c r="K39" s="152">
        <f t="shared" si="14"/>
        <v>519.68339679243104</v>
      </c>
      <c r="L39" s="152">
        <f t="shared" si="15"/>
        <v>81.071874178358854</v>
      </c>
    </row>
    <row r="40" spans="1:12" x14ac:dyDescent="0.2">
      <c r="A40" s="134">
        <f t="shared" si="16"/>
        <v>1900</v>
      </c>
      <c r="B40" s="152">
        <v>9.3000000000000007</v>
      </c>
      <c r="C40" s="132">
        <v>745</v>
      </c>
      <c r="D40" s="132">
        <v>87.8</v>
      </c>
      <c r="E40" s="132">
        <v>230</v>
      </c>
      <c r="H40" s="152">
        <v>4.4000000000000004</v>
      </c>
      <c r="J40" s="152">
        <f t="shared" si="13"/>
        <v>275.00913978494617</v>
      </c>
      <c r="K40" s="152">
        <f t="shared" si="14"/>
        <v>53.350573034205041</v>
      </c>
      <c r="L40" s="152">
        <f t="shared" si="15"/>
        <v>86.856419987349753</v>
      </c>
    </row>
    <row r="41" spans="1:12" x14ac:dyDescent="0.2">
      <c r="A41" s="134">
        <f t="shared" si="16"/>
        <v>1910</v>
      </c>
      <c r="B41" s="152">
        <v>8.5</v>
      </c>
      <c r="C41" s="132">
        <v>705</v>
      </c>
      <c r="D41" s="132">
        <v>79.3</v>
      </c>
      <c r="E41" s="132">
        <v>227</v>
      </c>
      <c r="H41" s="152">
        <v>4.2</v>
      </c>
      <c r="J41" s="152">
        <f t="shared" si="13"/>
        <v>284.73705882352942</v>
      </c>
      <c r="K41" s="152">
        <f t="shared" si="14"/>
        <v>52.720774630839983</v>
      </c>
      <c r="L41" s="152">
        <f t="shared" si="15"/>
        <v>93.79160523544455</v>
      </c>
    </row>
    <row r="42" spans="1:12" x14ac:dyDescent="0.2">
      <c r="A42" s="134">
        <f t="shared" si="16"/>
        <v>1920</v>
      </c>
      <c r="B42" s="152">
        <v>7.7</v>
      </c>
      <c r="C42" s="132">
        <v>673</v>
      </c>
      <c r="D42" s="132">
        <v>77.3</v>
      </c>
      <c r="E42" s="132">
        <v>240</v>
      </c>
      <c r="H42" s="152">
        <v>4</v>
      </c>
      <c r="J42" s="152">
        <f t="shared" si="13"/>
        <v>300.05311688311684</v>
      </c>
      <c r="K42" s="152">
        <f t="shared" si="14"/>
        <v>56.730458019346898</v>
      </c>
      <c r="L42" s="152">
        <f t="shared" si="15"/>
        <v>109.46557279038096</v>
      </c>
    </row>
    <row r="43" spans="1:12" x14ac:dyDescent="0.2">
      <c r="A43" s="134">
        <f>A42+10</f>
        <v>1930</v>
      </c>
      <c r="B43" s="152">
        <v>8.1</v>
      </c>
      <c r="C43" s="132">
        <v>682</v>
      </c>
      <c r="D43" s="132">
        <v>85.1</v>
      </c>
      <c r="E43" s="132">
        <v>252</v>
      </c>
      <c r="H43" s="152">
        <v>4</v>
      </c>
      <c r="J43" s="152">
        <f t="shared" si="13"/>
        <v>289.05012345679012</v>
      </c>
      <c r="K43" s="152">
        <f t="shared" si="14"/>
        <v>59.370685363003602</v>
      </c>
      <c r="L43" s="152">
        <f t="shared" si="15"/>
        <v>109.26285876669508</v>
      </c>
    </row>
    <row r="44" spans="1:12" x14ac:dyDescent="0.2">
      <c r="A44" s="134">
        <f t="shared" si="16"/>
        <v>1940</v>
      </c>
      <c r="B44" s="152">
        <v>7.4</v>
      </c>
      <c r="C44" s="132">
        <v>707</v>
      </c>
      <c r="D44" s="132">
        <v>98.8</v>
      </c>
      <c r="E44" s="132">
        <v>256</v>
      </c>
      <c r="H44" s="152">
        <v>4.0999999999999996</v>
      </c>
      <c r="J44" s="152">
        <f t="shared" si="13"/>
        <v>327.99067567567567</v>
      </c>
      <c r="K44" s="152">
        <f t="shared" si="14"/>
        <v>75.448871093315532</v>
      </c>
      <c r="L44" s="152">
        <f t="shared" si="15"/>
        <v>121.49692403400842</v>
      </c>
    </row>
    <row r="45" spans="1:12" x14ac:dyDescent="0.2">
      <c r="A45" s="134">
        <f t="shared" si="16"/>
        <v>1950</v>
      </c>
      <c r="B45" s="152">
        <v>7.1</v>
      </c>
      <c r="C45" s="132">
        <v>771</v>
      </c>
      <c r="D45" s="132">
        <v>114.9</v>
      </c>
      <c r="E45" s="132">
        <v>265</v>
      </c>
      <c r="H45" s="152">
        <v>4.2</v>
      </c>
      <c r="J45" s="152">
        <f t="shared" si="13"/>
        <v>372.79478873239435</v>
      </c>
      <c r="K45" s="152">
        <f t="shared" si="14"/>
        <v>91.451156320639882</v>
      </c>
      <c r="L45" s="152">
        <f t="shared" si="15"/>
        <v>131.08245380209647</v>
      </c>
    </row>
    <row r="46" spans="1:12" x14ac:dyDescent="0.2">
      <c r="A46" s="134">
        <f t="shared" si="16"/>
        <v>1960</v>
      </c>
      <c r="B46" s="152">
        <v>7.3</v>
      </c>
      <c r="C46" s="132">
        <v>665</v>
      </c>
      <c r="D46" s="132">
        <v>111.2</v>
      </c>
      <c r="E46" s="132">
        <v>253</v>
      </c>
      <c r="H46" s="152">
        <v>4.3</v>
      </c>
      <c r="J46" s="152">
        <f t="shared" si="13"/>
        <v>312.73219178082195</v>
      </c>
      <c r="K46" s="152">
        <f t="shared" si="14"/>
        <v>86.081425108517948</v>
      </c>
      <c r="L46" s="152">
        <f t="shared" si="15"/>
        <v>121.71796937953263</v>
      </c>
    </row>
    <row r="47" spans="1:12" x14ac:dyDescent="0.2">
      <c r="A47" s="134">
        <f t="shared" si="16"/>
        <v>1970</v>
      </c>
      <c r="B47" s="152">
        <v>6.3</v>
      </c>
      <c r="C47" s="132">
        <v>551</v>
      </c>
      <c r="D47" s="132">
        <v>85.1</v>
      </c>
      <c r="E47" s="132">
        <v>346</v>
      </c>
      <c r="H47" s="152">
        <v>3.7</v>
      </c>
      <c r="J47" s="152">
        <f t="shared" si="13"/>
        <v>300.25126984126985</v>
      </c>
      <c r="K47" s="152">
        <f t="shared" si="14"/>
        <v>76.33373832386178</v>
      </c>
      <c r="L47" s="152">
        <f t="shared" si="15"/>
        <v>192.88239353712498</v>
      </c>
    </row>
    <row r="48" spans="1:12" x14ac:dyDescent="0.2">
      <c r="A48" s="134">
        <f t="shared" si="16"/>
        <v>1980</v>
      </c>
      <c r="B48" s="152">
        <v>7.1</v>
      </c>
      <c r="C48" s="132">
        <v>482</v>
      </c>
      <c r="D48" s="132">
        <v>75.599999999999994</v>
      </c>
      <c r="E48" s="132">
        <v>597</v>
      </c>
      <c r="H48" s="152">
        <v>3.9</v>
      </c>
      <c r="J48" s="152">
        <f t="shared" si="13"/>
        <v>233.05718309859157</v>
      </c>
      <c r="K48" s="152">
        <f t="shared" si="14"/>
        <v>60.171517996870101</v>
      </c>
      <c r="L48" s="152">
        <f t="shared" si="15"/>
        <v>295.30650913151538</v>
      </c>
    </row>
    <row r="49" spans="1:12" x14ac:dyDescent="0.2">
      <c r="A49" s="134">
        <f t="shared" si="16"/>
        <v>1990</v>
      </c>
      <c r="B49" s="152">
        <v>8.8000000000000007</v>
      </c>
      <c r="C49" s="132">
        <v>616</v>
      </c>
      <c r="D49" s="132">
        <v>106.9</v>
      </c>
      <c r="E49" s="132">
        <v>736</v>
      </c>
      <c r="H49" s="152">
        <v>4.0999999999999996</v>
      </c>
      <c r="J49" s="152">
        <f t="shared" si="13"/>
        <v>240.30999999999997</v>
      </c>
      <c r="K49" s="152">
        <f t="shared" si="14"/>
        <v>68.647156752712306</v>
      </c>
      <c r="L49" s="152">
        <f t="shared" si="15"/>
        <v>293.73262032085557</v>
      </c>
    </row>
    <row r="50" spans="1:12" x14ac:dyDescent="0.2">
      <c r="A50" s="94" t="s">
        <v>164</v>
      </c>
      <c r="B50" s="152">
        <v>156.30000000000001</v>
      </c>
      <c r="C50" s="132">
        <v>15774</v>
      </c>
      <c r="D50" s="132">
        <v>108.4</v>
      </c>
      <c r="E50" s="132">
        <v>259</v>
      </c>
      <c r="H50" s="152">
        <v>49.5</v>
      </c>
      <c r="J50" s="152">
        <f t="shared" si="13"/>
        <v>346.46284069097885</v>
      </c>
      <c r="K50" s="152">
        <f t="shared" si="14"/>
        <v>3.9192035997040611</v>
      </c>
      <c r="L50" s="152">
        <f t="shared" si="15"/>
        <v>5.8196628229861576</v>
      </c>
    </row>
    <row r="51" spans="1:12" x14ac:dyDescent="0.2">
      <c r="B51" s="152"/>
      <c r="H51" s="152"/>
      <c r="J51" s="152"/>
      <c r="K51" s="152"/>
      <c r="L51" s="152"/>
    </row>
    <row r="52" spans="1:12" x14ac:dyDescent="0.2">
      <c r="A52" s="94" t="s">
        <v>166</v>
      </c>
      <c r="B52" s="152"/>
      <c r="H52" s="152"/>
      <c r="J52" s="152"/>
      <c r="K52" s="152"/>
      <c r="L52" s="152"/>
    </row>
    <row r="53" spans="1:12" x14ac:dyDescent="0.2">
      <c r="A53" s="134">
        <v>1910</v>
      </c>
      <c r="B53" s="152">
        <v>18.100000000000001</v>
      </c>
      <c r="C53" s="132">
        <v>1005</v>
      </c>
      <c r="D53" s="132">
        <v>122.1</v>
      </c>
      <c r="E53" s="132">
        <v>276</v>
      </c>
      <c r="H53" s="152">
        <v>5.2</v>
      </c>
      <c r="J53" s="152">
        <f t="shared" ref="J53" si="17">(C53/40)/(B53/137.32)</f>
        <v>190.61685082872924</v>
      </c>
      <c r="K53" s="152">
        <f t="shared" ref="K53" si="18">(D53/24.3)/(B53/137.32)</f>
        <v>38.121028579223776</v>
      </c>
      <c r="L53" s="152">
        <f t="shared" ref="L53" si="19">(E53/39.1)/(B53/137.32)</f>
        <v>53.553461163470899</v>
      </c>
    </row>
    <row r="54" spans="1:12" x14ac:dyDescent="0.2">
      <c r="A54" s="134">
        <f>A53+10</f>
        <v>1920</v>
      </c>
      <c r="B54" s="152">
        <v>17.399999999999999</v>
      </c>
      <c r="C54" s="132">
        <v>998</v>
      </c>
      <c r="D54" s="132">
        <v>117.5</v>
      </c>
      <c r="E54" s="132">
        <v>281</v>
      </c>
      <c r="H54" s="152">
        <v>5.2</v>
      </c>
      <c r="J54" s="152">
        <f t="shared" ref="J54:J63" si="20">(C54/40)/(B54/137.32)</f>
        <v>196.90425287356322</v>
      </c>
      <c r="K54" s="152">
        <f t="shared" ref="K54:K63" si="21">(D54/24.3)/(B54/137.32)</f>
        <v>38.160683032969118</v>
      </c>
      <c r="L54" s="152">
        <f t="shared" ref="L54:L63" si="22">(E54/39.1)/(B54/137.32)</f>
        <v>56.717112032219191</v>
      </c>
    </row>
    <row r="55" spans="1:12" x14ac:dyDescent="0.2">
      <c r="A55" s="134">
        <f t="shared" ref="A55:A61" si="23">A54+10</f>
        <v>1930</v>
      </c>
      <c r="B55" s="152">
        <v>14.7</v>
      </c>
      <c r="C55" s="132">
        <v>936</v>
      </c>
      <c r="D55" s="132">
        <v>115.6</v>
      </c>
      <c r="E55" s="132">
        <v>253</v>
      </c>
      <c r="H55" s="152">
        <v>4.5999999999999996</v>
      </c>
      <c r="J55" s="152">
        <f t="shared" si="20"/>
        <v>218.59102040816325</v>
      </c>
      <c r="K55" s="152">
        <f t="shared" si="21"/>
        <v>44.439382995996745</v>
      </c>
      <c r="L55" s="152">
        <f t="shared" si="22"/>
        <v>60.444977991196481</v>
      </c>
    </row>
    <row r="56" spans="1:12" x14ac:dyDescent="0.2">
      <c r="A56" s="134">
        <f t="shared" si="23"/>
        <v>1940</v>
      </c>
      <c r="B56" s="152">
        <v>12.3</v>
      </c>
      <c r="C56" s="132">
        <v>837</v>
      </c>
      <c r="D56" s="132">
        <v>109.8</v>
      </c>
      <c r="E56" s="132">
        <v>251</v>
      </c>
      <c r="H56" s="152">
        <v>3.9</v>
      </c>
      <c r="J56" s="152">
        <f t="shared" si="20"/>
        <v>233.61146341463413</v>
      </c>
      <c r="K56" s="152">
        <f t="shared" si="21"/>
        <v>50.445769346582345</v>
      </c>
      <c r="L56" s="152">
        <f t="shared" si="22"/>
        <v>71.668059800802595</v>
      </c>
    </row>
    <row r="57" spans="1:12" x14ac:dyDescent="0.2">
      <c r="A57" s="134">
        <f t="shared" si="23"/>
        <v>1950</v>
      </c>
      <c r="B57" s="152">
        <v>9.8000000000000007</v>
      </c>
      <c r="C57" s="132">
        <v>771</v>
      </c>
      <c r="D57" s="132">
        <v>99.8</v>
      </c>
      <c r="E57" s="132">
        <v>201</v>
      </c>
      <c r="H57" s="152">
        <v>3.9</v>
      </c>
      <c r="J57" s="152">
        <f t="shared" si="20"/>
        <v>270.08602040816322</v>
      </c>
      <c r="K57" s="152">
        <f t="shared" si="21"/>
        <v>57.548232132359111</v>
      </c>
      <c r="L57" s="152">
        <f t="shared" si="22"/>
        <v>72.03225638081318</v>
      </c>
    </row>
    <row r="58" spans="1:12" x14ac:dyDescent="0.2">
      <c r="A58" s="134">
        <f t="shared" si="23"/>
        <v>1960</v>
      </c>
      <c r="B58" s="152">
        <v>9.1999999999999993</v>
      </c>
      <c r="C58" s="132">
        <v>736</v>
      </c>
      <c r="D58" s="132">
        <v>100.6</v>
      </c>
      <c r="E58" s="132">
        <v>262</v>
      </c>
      <c r="H58" s="152">
        <v>3.2</v>
      </c>
      <c r="J58" s="152">
        <f t="shared" si="20"/>
        <v>274.64</v>
      </c>
      <c r="K58" s="152">
        <f t="shared" si="21"/>
        <v>61.792771515476836</v>
      </c>
      <c r="L58" s="152">
        <f t="shared" si="22"/>
        <v>100.01623484932726</v>
      </c>
    </row>
    <row r="59" spans="1:12" x14ac:dyDescent="0.2">
      <c r="A59" s="134">
        <f>A58+10</f>
        <v>1970</v>
      </c>
      <c r="B59" s="152">
        <v>7</v>
      </c>
      <c r="C59" s="132">
        <v>588</v>
      </c>
      <c r="D59" s="132">
        <v>79.599999999999994</v>
      </c>
      <c r="E59" s="132">
        <v>328</v>
      </c>
      <c r="H59" s="152">
        <v>2.4</v>
      </c>
      <c r="J59" s="152">
        <f t="shared" si="20"/>
        <v>288.37199999999996</v>
      </c>
      <c r="K59" s="152">
        <f t="shared" si="21"/>
        <v>64.260270429159306</v>
      </c>
      <c r="L59" s="152">
        <f t="shared" si="22"/>
        <v>164.56324442820608</v>
      </c>
    </row>
    <row r="60" spans="1:12" x14ac:dyDescent="0.2">
      <c r="A60" s="134">
        <f t="shared" si="23"/>
        <v>1980</v>
      </c>
      <c r="B60" s="152">
        <v>7.5</v>
      </c>
      <c r="C60" s="132">
        <v>627</v>
      </c>
      <c r="D60" s="132">
        <v>79.5</v>
      </c>
      <c r="E60" s="132">
        <v>404</v>
      </c>
      <c r="H60" s="152">
        <v>2.4</v>
      </c>
      <c r="J60" s="152">
        <f t="shared" si="20"/>
        <v>286.99880000000002</v>
      </c>
      <c r="K60" s="152">
        <f t="shared" si="21"/>
        <v>59.900905349794236</v>
      </c>
      <c r="L60" s="152">
        <f t="shared" si="22"/>
        <v>189.1808354646206</v>
      </c>
    </row>
    <row r="61" spans="1:12" x14ac:dyDescent="0.2">
      <c r="A61" s="134">
        <f t="shared" si="23"/>
        <v>1990</v>
      </c>
      <c r="B61" s="152">
        <v>6</v>
      </c>
      <c r="C61" s="132">
        <v>615</v>
      </c>
      <c r="D61" s="132">
        <v>83.4</v>
      </c>
      <c r="E61" s="132">
        <v>590</v>
      </c>
      <c r="H61" s="152">
        <v>2</v>
      </c>
      <c r="J61" s="152">
        <f t="shared" si="20"/>
        <v>351.88249999999999</v>
      </c>
      <c r="K61" s="152">
        <f t="shared" si="21"/>
        <v>78.549300411522637</v>
      </c>
      <c r="L61" s="152">
        <f t="shared" si="22"/>
        <v>345.34867860187546</v>
      </c>
    </row>
    <row r="62" spans="1:12" x14ac:dyDescent="0.2">
      <c r="A62" s="94" t="s">
        <v>167</v>
      </c>
      <c r="B62" s="152">
        <v>79.3</v>
      </c>
      <c r="C62" s="132">
        <v>13192</v>
      </c>
      <c r="D62" s="132">
        <v>481.5</v>
      </c>
      <c r="E62" s="132">
        <v>3512</v>
      </c>
      <c r="H62" s="152">
        <v>22.9</v>
      </c>
      <c r="J62" s="152">
        <f t="shared" si="20"/>
        <v>571.0988146279949</v>
      </c>
      <c r="K62" s="152">
        <f t="shared" si="21"/>
        <v>34.312362804166078</v>
      </c>
      <c r="L62" s="152">
        <f t="shared" si="22"/>
        <v>155.53866149782462</v>
      </c>
    </row>
    <row r="63" spans="1:12" x14ac:dyDescent="0.2">
      <c r="A63" s="94" t="s">
        <v>168</v>
      </c>
      <c r="B63" s="152">
        <v>55.3</v>
      </c>
      <c r="C63" s="132">
        <v>4797</v>
      </c>
      <c r="D63" s="132">
        <v>114.5</v>
      </c>
      <c r="E63" s="132">
        <v>378</v>
      </c>
      <c r="H63" s="152">
        <v>11.7</v>
      </c>
      <c r="J63" s="152">
        <f t="shared" si="20"/>
        <v>297.79567811934902</v>
      </c>
      <c r="K63" s="152">
        <f t="shared" si="21"/>
        <v>11.700593098624042</v>
      </c>
      <c r="L63" s="152">
        <f t="shared" si="22"/>
        <v>24.006215804979117</v>
      </c>
    </row>
    <row r="64" spans="1:12" x14ac:dyDescent="0.2">
      <c r="B64" s="152"/>
      <c r="H64" s="152"/>
      <c r="J64" s="152"/>
      <c r="K64" s="152"/>
      <c r="L64" s="152"/>
    </row>
    <row r="65" spans="1:12" x14ac:dyDescent="0.2">
      <c r="A65" s="94" t="s">
        <v>169</v>
      </c>
      <c r="B65" s="152"/>
      <c r="H65" s="152"/>
      <c r="J65" s="152"/>
      <c r="K65" s="152"/>
      <c r="L65" s="152"/>
    </row>
    <row r="66" spans="1:12" x14ac:dyDescent="0.2">
      <c r="A66" s="134">
        <v>1870</v>
      </c>
      <c r="B66" s="152">
        <v>13.5</v>
      </c>
      <c r="C66" s="132">
        <v>947</v>
      </c>
      <c r="D66" s="132">
        <v>118</v>
      </c>
      <c r="E66" s="132">
        <v>197</v>
      </c>
      <c r="H66" s="152">
        <v>4.8</v>
      </c>
      <c r="J66" s="152">
        <f t="shared" ref="J66" si="24">(C66/40)/(B66/137.32)</f>
        <v>240.81859259259258</v>
      </c>
      <c r="K66" s="152">
        <f t="shared" ref="K66" si="25">(D66/24.3)/(B66/137.32)</f>
        <v>49.394177716811456</v>
      </c>
      <c r="L66" s="152">
        <f t="shared" ref="L66" si="26">(E66/39.1)/(B66/137.32)</f>
        <v>51.249483754854587</v>
      </c>
    </row>
    <row r="67" spans="1:12" x14ac:dyDescent="0.2">
      <c r="A67" s="134">
        <f>A66+10</f>
        <v>1880</v>
      </c>
      <c r="B67" s="152">
        <v>11.8</v>
      </c>
      <c r="C67" s="132">
        <v>884</v>
      </c>
      <c r="D67" s="132">
        <v>99.8</v>
      </c>
      <c r="E67" s="132">
        <v>186</v>
      </c>
      <c r="H67" s="152">
        <v>4.3</v>
      </c>
      <c r="J67" s="152">
        <f t="shared" ref="J67:J77" si="27">(C67/40)/(B67/137.32)</f>
        <v>257.18406779661018</v>
      </c>
      <c r="K67" s="152">
        <f t="shared" ref="K67:K77" si="28">(D67/24.3)/(B67/137.32)</f>
        <v>47.79429448280672</v>
      </c>
      <c r="L67" s="152">
        <f t="shared" ref="L67:L77" si="29">(E67/39.1)/(B67/137.32)</f>
        <v>55.358966578525283</v>
      </c>
    </row>
    <row r="68" spans="1:12" x14ac:dyDescent="0.2">
      <c r="A68" s="134">
        <f t="shared" ref="A68:A77" si="30">A67+10</f>
        <v>1890</v>
      </c>
      <c r="B68" s="152">
        <v>11.6</v>
      </c>
      <c r="C68" s="132">
        <v>984</v>
      </c>
      <c r="D68" s="132">
        <v>1004</v>
      </c>
      <c r="E68" s="132">
        <v>189</v>
      </c>
      <c r="H68" s="152">
        <v>4.5</v>
      </c>
      <c r="J68" s="152">
        <f t="shared" si="27"/>
        <v>291.21310344827589</v>
      </c>
      <c r="K68" s="152">
        <f t="shared" si="28"/>
        <v>489.10628636299134</v>
      </c>
      <c r="L68" s="152">
        <f t="shared" si="29"/>
        <v>57.221712673075224</v>
      </c>
    </row>
    <row r="69" spans="1:12" x14ac:dyDescent="0.2">
      <c r="A69" s="134">
        <f t="shared" si="30"/>
        <v>1900</v>
      </c>
      <c r="B69" s="152">
        <v>9.8000000000000007</v>
      </c>
      <c r="C69" s="132">
        <v>809</v>
      </c>
      <c r="D69" s="132">
        <v>96</v>
      </c>
      <c r="E69" s="132">
        <v>182</v>
      </c>
      <c r="H69" s="152">
        <v>4</v>
      </c>
      <c r="J69" s="152">
        <f t="shared" si="27"/>
        <v>283.39765306122445</v>
      </c>
      <c r="K69" s="152">
        <f t="shared" si="28"/>
        <v>55.357016880826393</v>
      </c>
      <c r="L69" s="152">
        <f t="shared" si="29"/>
        <v>65.223237120935323</v>
      </c>
    </row>
    <row r="70" spans="1:12" x14ac:dyDescent="0.2">
      <c r="A70" s="134">
        <f t="shared" si="30"/>
        <v>1910</v>
      </c>
      <c r="B70" s="152">
        <v>8.8000000000000007</v>
      </c>
      <c r="C70" s="132">
        <v>771</v>
      </c>
      <c r="D70" s="132">
        <v>90.7</v>
      </c>
      <c r="E70" s="132">
        <v>184</v>
      </c>
      <c r="H70" s="152">
        <v>3.9</v>
      </c>
      <c r="J70" s="152">
        <f t="shared" si="27"/>
        <v>300.77761363636358</v>
      </c>
      <c r="K70" s="152">
        <f t="shared" si="28"/>
        <v>58.244126449681993</v>
      </c>
      <c r="L70" s="152">
        <f t="shared" si="29"/>
        <v>73.433155080213893</v>
      </c>
    </row>
    <row r="71" spans="1:12" x14ac:dyDescent="0.2">
      <c r="A71" s="134">
        <f t="shared" si="30"/>
        <v>1920</v>
      </c>
      <c r="B71" s="152">
        <v>8.1</v>
      </c>
      <c r="C71" s="132">
        <v>718</v>
      </c>
      <c r="D71" s="132">
        <v>82.4</v>
      </c>
      <c r="E71" s="132">
        <v>175</v>
      </c>
      <c r="H71" s="152">
        <v>3.7</v>
      </c>
      <c r="J71" s="152">
        <f t="shared" si="27"/>
        <v>304.30790123456791</v>
      </c>
      <c r="K71" s="152">
        <f t="shared" si="28"/>
        <v>57.487009094142152</v>
      </c>
      <c r="L71" s="152">
        <f t="shared" si="29"/>
        <v>75.876985254649355</v>
      </c>
    </row>
    <row r="72" spans="1:12" x14ac:dyDescent="0.2">
      <c r="A72" s="134">
        <f t="shared" si="30"/>
        <v>1930</v>
      </c>
      <c r="B72" s="152">
        <v>7.1</v>
      </c>
      <c r="C72" s="132">
        <v>703</v>
      </c>
      <c r="D72" s="132">
        <v>84.3</v>
      </c>
      <c r="E72" s="132">
        <v>180</v>
      </c>
      <c r="H72" s="152">
        <v>3.7</v>
      </c>
      <c r="J72" s="152">
        <f t="shared" si="27"/>
        <v>339.91535211267603</v>
      </c>
      <c r="K72" s="152">
        <f t="shared" si="28"/>
        <v>67.096018083811501</v>
      </c>
      <c r="L72" s="152">
        <f t="shared" si="29"/>
        <v>89.037138431612689</v>
      </c>
    </row>
    <row r="73" spans="1:12" x14ac:dyDescent="0.2">
      <c r="A73" s="134">
        <f t="shared" si="30"/>
        <v>1940</v>
      </c>
      <c r="B73" s="152">
        <v>6.6</v>
      </c>
      <c r="C73" s="132">
        <v>657</v>
      </c>
      <c r="D73" s="132">
        <v>79.3</v>
      </c>
      <c r="E73" s="132">
        <v>177</v>
      </c>
      <c r="H73" s="152">
        <v>3.5</v>
      </c>
      <c r="J73" s="152">
        <f t="shared" si="27"/>
        <v>341.73954545454546</v>
      </c>
      <c r="K73" s="152">
        <f t="shared" si="28"/>
        <v>67.897967327596945</v>
      </c>
      <c r="L73" s="152">
        <f t="shared" si="29"/>
        <v>94.186003255056946</v>
      </c>
    </row>
    <row r="74" spans="1:12" x14ac:dyDescent="0.2">
      <c r="A74" s="134">
        <f t="shared" si="30"/>
        <v>1950</v>
      </c>
      <c r="B74" s="152">
        <v>6.1</v>
      </c>
      <c r="C74" s="132">
        <v>638</v>
      </c>
      <c r="D74" s="132">
        <v>75.900000000000006</v>
      </c>
      <c r="E74" s="132">
        <v>178</v>
      </c>
      <c r="H74" s="152">
        <v>3.3</v>
      </c>
      <c r="J74" s="152">
        <f t="shared" si="27"/>
        <v>359.05803278688524</v>
      </c>
      <c r="K74" s="152">
        <f t="shared" si="28"/>
        <v>70.313620724549679</v>
      </c>
      <c r="L74" s="152">
        <f t="shared" si="29"/>
        <v>102.48190851536621</v>
      </c>
    </row>
    <row r="75" spans="1:12" x14ac:dyDescent="0.2">
      <c r="A75" s="134">
        <f t="shared" si="30"/>
        <v>1960</v>
      </c>
      <c r="B75" s="152">
        <v>5.7</v>
      </c>
      <c r="C75" s="132">
        <v>630</v>
      </c>
      <c r="D75" s="132">
        <v>86.8</v>
      </c>
      <c r="E75" s="132">
        <v>234</v>
      </c>
      <c r="H75" s="152">
        <v>3.2</v>
      </c>
      <c r="J75" s="152">
        <f t="shared" si="27"/>
        <v>379.43684210526317</v>
      </c>
      <c r="K75" s="152">
        <f t="shared" si="28"/>
        <v>86.054263230091678</v>
      </c>
      <c r="L75" s="152">
        <f t="shared" si="29"/>
        <v>144.1776820568044</v>
      </c>
    </row>
    <row r="76" spans="1:12" x14ac:dyDescent="0.2">
      <c r="A76" s="134">
        <f t="shared" si="30"/>
        <v>1970</v>
      </c>
      <c r="B76" s="152">
        <v>5.3</v>
      </c>
      <c r="C76" s="132">
        <v>604</v>
      </c>
      <c r="D76" s="132">
        <v>91.9</v>
      </c>
      <c r="E76" s="132">
        <v>419</v>
      </c>
      <c r="H76" s="152">
        <v>3.1</v>
      </c>
      <c r="J76" s="152">
        <f t="shared" si="27"/>
        <v>391.23245283018866</v>
      </c>
      <c r="K76" s="152">
        <f t="shared" si="28"/>
        <v>97.986707042472247</v>
      </c>
      <c r="L76" s="152">
        <f t="shared" si="29"/>
        <v>277.64840997925006</v>
      </c>
    </row>
    <row r="77" spans="1:12" x14ac:dyDescent="0.2">
      <c r="A77" s="134">
        <f t="shared" si="30"/>
        <v>1980</v>
      </c>
      <c r="B77" s="152">
        <v>4.0999999999999996</v>
      </c>
      <c r="C77" s="132">
        <v>486</v>
      </c>
      <c r="D77" s="132">
        <v>81.900000000000006</v>
      </c>
      <c r="E77" s="132">
        <v>367</v>
      </c>
      <c r="H77" s="152">
        <v>2.8</v>
      </c>
      <c r="J77" s="152">
        <f t="shared" si="27"/>
        <v>406.93609756097561</v>
      </c>
      <c r="K77" s="152">
        <f t="shared" si="28"/>
        <v>112.88274616079495</v>
      </c>
      <c r="L77" s="152">
        <f t="shared" si="29"/>
        <v>314.36866071985526</v>
      </c>
    </row>
    <row r="78" spans="1:12" x14ac:dyDescent="0.2">
      <c r="B78" s="152"/>
      <c r="H78" s="152"/>
      <c r="J78" s="152"/>
      <c r="K78" s="152"/>
      <c r="L78" s="152"/>
    </row>
    <row r="79" spans="1:12" x14ac:dyDescent="0.2">
      <c r="A79" s="94" t="s">
        <v>170</v>
      </c>
      <c r="B79" s="152"/>
      <c r="H79" s="152"/>
      <c r="J79" s="152"/>
      <c r="K79" s="152"/>
      <c r="L79" s="152"/>
    </row>
    <row r="80" spans="1:12" x14ac:dyDescent="0.2">
      <c r="A80" s="134">
        <v>1870</v>
      </c>
      <c r="B80" s="152">
        <v>12</v>
      </c>
      <c r="C80" s="132">
        <v>821</v>
      </c>
      <c r="D80" s="132">
        <v>82.3</v>
      </c>
      <c r="E80" s="132">
        <v>139</v>
      </c>
      <c r="H80" s="152">
        <v>4</v>
      </c>
      <c r="J80" s="152">
        <f t="shared" ref="J80" si="31">(C80/40)/(B80/137.32)</f>
        <v>234.87441666666663</v>
      </c>
      <c r="K80" s="152">
        <f t="shared" ref="K80" si="32">(D80/24.3)/(B80/137.32)</f>
        <v>38.756639231824408</v>
      </c>
      <c r="L80" s="152">
        <f t="shared" ref="L80" si="33">(E80/39.1)/(B80/137.32)</f>
        <v>40.680903665814142</v>
      </c>
    </row>
    <row r="81" spans="1:12" x14ac:dyDescent="0.2">
      <c r="A81" s="134">
        <f>A80+10</f>
        <v>1880</v>
      </c>
      <c r="B81" s="152">
        <v>10.3</v>
      </c>
      <c r="C81" s="132">
        <v>783</v>
      </c>
      <c r="D81" s="132">
        <v>76.599999999999994</v>
      </c>
      <c r="E81" s="132">
        <v>138</v>
      </c>
      <c r="H81" s="152">
        <v>3.7</v>
      </c>
      <c r="J81" s="152">
        <f t="shared" ref="J81:J91" si="34">(C81/40)/(B81/137.32)</f>
        <v>260.9746601941747</v>
      </c>
      <c r="K81" s="152">
        <f t="shared" ref="K81:K91" si="35">(D81/24.3)/(B81/137.32)</f>
        <v>42.02609772663709</v>
      </c>
      <c r="L81" s="152">
        <f t="shared" ref="L81:L91" si="36">(E81/39.1)/(B81/137.32)</f>
        <v>47.054254711593366</v>
      </c>
    </row>
    <row r="82" spans="1:12" x14ac:dyDescent="0.2">
      <c r="A82" s="134">
        <f t="shared" ref="A82:A91" si="37">A81+10</f>
        <v>1890</v>
      </c>
      <c r="B82" s="152">
        <v>9.8000000000000007</v>
      </c>
      <c r="C82" s="132">
        <v>773</v>
      </c>
      <c r="D82" s="132">
        <v>74</v>
      </c>
      <c r="E82" s="132">
        <v>34</v>
      </c>
      <c r="H82" s="152">
        <v>3.6</v>
      </c>
      <c r="J82" s="152">
        <f t="shared" si="34"/>
        <v>270.78663265306119</v>
      </c>
      <c r="K82" s="152">
        <f t="shared" si="35"/>
        <v>42.671033845637012</v>
      </c>
      <c r="L82" s="152">
        <f t="shared" si="36"/>
        <v>12.184560780834071</v>
      </c>
    </row>
    <row r="83" spans="1:12" x14ac:dyDescent="0.2">
      <c r="A83" s="134">
        <f t="shared" si="37"/>
        <v>1900</v>
      </c>
      <c r="B83" s="152">
        <v>8.5</v>
      </c>
      <c r="C83" s="132">
        <v>710</v>
      </c>
      <c r="D83" s="132">
        <v>67.2</v>
      </c>
      <c r="E83" s="132">
        <v>131</v>
      </c>
      <c r="H83" s="152">
        <v>3.4</v>
      </c>
      <c r="J83" s="152">
        <f t="shared" si="34"/>
        <v>286.75647058823529</v>
      </c>
      <c r="K83" s="152">
        <f t="shared" si="35"/>
        <v>44.676368917937545</v>
      </c>
      <c r="L83" s="152">
        <f t="shared" si="36"/>
        <v>54.126432977282981</v>
      </c>
    </row>
    <row r="84" spans="1:12" x14ac:dyDescent="0.2">
      <c r="A84" s="134">
        <f t="shared" si="37"/>
        <v>1910</v>
      </c>
      <c r="B84" s="152">
        <v>8</v>
      </c>
      <c r="C84" s="132">
        <v>689</v>
      </c>
      <c r="D84" s="132">
        <v>64.400000000000006</v>
      </c>
      <c r="E84" s="132">
        <v>130</v>
      </c>
      <c r="H84" s="152">
        <v>3.3</v>
      </c>
      <c r="J84" s="152">
        <f t="shared" si="34"/>
        <v>295.667125</v>
      </c>
      <c r="K84" s="152">
        <f t="shared" si="35"/>
        <v>45.490781893004119</v>
      </c>
      <c r="L84" s="152">
        <f t="shared" si="36"/>
        <v>57.070332480818408</v>
      </c>
    </row>
    <row r="85" spans="1:12" x14ac:dyDescent="0.2">
      <c r="A85" s="134">
        <f t="shared" si="37"/>
        <v>1920</v>
      </c>
      <c r="B85" s="152">
        <v>7.6</v>
      </c>
      <c r="C85" s="132">
        <v>663</v>
      </c>
      <c r="D85" s="132">
        <v>59.5</v>
      </c>
      <c r="E85" s="132">
        <v>129</v>
      </c>
      <c r="H85" s="152">
        <v>3.1</v>
      </c>
      <c r="J85" s="152">
        <f t="shared" si="34"/>
        <v>299.4840789473684</v>
      </c>
      <c r="K85" s="152">
        <f t="shared" si="35"/>
        <v>44.241607104180204</v>
      </c>
      <c r="L85" s="152">
        <f t="shared" si="36"/>
        <v>59.611926235024896</v>
      </c>
    </row>
    <row r="86" spans="1:12" x14ac:dyDescent="0.2">
      <c r="A86" s="134">
        <f t="shared" si="37"/>
        <v>1930</v>
      </c>
      <c r="B86" s="152">
        <v>7</v>
      </c>
      <c r="C86" s="132">
        <v>629</v>
      </c>
      <c r="D86" s="132">
        <v>53.7</v>
      </c>
      <c r="E86" s="132">
        <v>125</v>
      </c>
      <c r="H86" s="152">
        <v>2.9</v>
      </c>
      <c r="J86" s="152">
        <f t="shared" si="34"/>
        <v>308.47957142857138</v>
      </c>
      <c r="K86" s="152">
        <f t="shared" si="35"/>
        <v>43.351463844797173</v>
      </c>
      <c r="L86" s="152">
        <f t="shared" si="36"/>
        <v>62.714651077822424</v>
      </c>
    </row>
    <row r="87" spans="1:12" x14ac:dyDescent="0.2">
      <c r="A87" s="134">
        <f t="shared" si="37"/>
        <v>1940</v>
      </c>
      <c r="B87" s="152">
        <v>7</v>
      </c>
      <c r="C87" s="132">
        <v>668</v>
      </c>
      <c r="D87" s="132">
        <v>53.9</v>
      </c>
      <c r="E87" s="132">
        <v>134</v>
      </c>
      <c r="H87" s="152">
        <v>2.9</v>
      </c>
      <c r="J87" s="152">
        <f t="shared" si="34"/>
        <v>327.60628571428566</v>
      </c>
      <c r="K87" s="152">
        <f t="shared" si="35"/>
        <v>43.512921810699581</v>
      </c>
      <c r="L87" s="152">
        <f t="shared" si="36"/>
        <v>67.230105955425643</v>
      </c>
    </row>
    <row r="88" spans="1:12" x14ac:dyDescent="0.2">
      <c r="A88" s="134">
        <f t="shared" si="37"/>
        <v>1950</v>
      </c>
      <c r="B88" s="152">
        <v>6.6</v>
      </c>
      <c r="C88" s="132">
        <v>650</v>
      </c>
      <c r="D88" s="132">
        <v>56.8</v>
      </c>
      <c r="E88" s="132">
        <v>1330</v>
      </c>
      <c r="H88" s="152">
        <v>2.7</v>
      </c>
      <c r="J88" s="152">
        <f t="shared" si="34"/>
        <v>338.09848484848482</v>
      </c>
      <c r="K88" s="152">
        <f t="shared" si="35"/>
        <v>48.633096396059358</v>
      </c>
      <c r="L88" s="152">
        <f t="shared" si="36"/>
        <v>707.72533519336582</v>
      </c>
    </row>
    <row r="89" spans="1:12" x14ac:dyDescent="0.2">
      <c r="A89" s="134">
        <f t="shared" si="37"/>
        <v>1960</v>
      </c>
      <c r="B89" s="152">
        <v>6.3</v>
      </c>
      <c r="C89" s="132">
        <v>627</v>
      </c>
      <c r="D89" s="132">
        <v>58.4</v>
      </c>
      <c r="E89" s="132">
        <v>159</v>
      </c>
      <c r="H89" s="152">
        <v>2.5</v>
      </c>
      <c r="J89" s="152">
        <f t="shared" si="34"/>
        <v>341.66523809523812</v>
      </c>
      <c r="K89" s="152">
        <f t="shared" si="35"/>
        <v>52.384140048337571</v>
      </c>
      <c r="L89" s="152">
        <f t="shared" si="36"/>
        <v>88.636706856655707</v>
      </c>
    </row>
    <row r="90" spans="1:12" x14ac:dyDescent="0.2">
      <c r="A90" s="134">
        <f t="shared" si="37"/>
        <v>1970</v>
      </c>
      <c r="B90" s="152">
        <v>5.9</v>
      </c>
      <c r="C90" s="132">
        <v>608</v>
      </c>
      <c r="D90" s="132">
        <v>62.1</v>
      </c>
      <c r="E90" s="132">
        <v>322</v>
      </c>
      <c r="H90" s="152">
        <v>2.4</v>
      </c>
      <c r="J90" s="152">
        <f t="shared" si="34"/>
        <v>353.77355932203386</v>
      </c>
      <c r="K90" s="152">
        <f t="shared" si="35"/>
        <v>59.479472693032001</v>
      </c>
      <c r="L90" s="152">
        <f t="shared" si="36"/>
        <v>191.67298105682946</v>
      </c>
    </row>
    <row r="91" spans="1:12" x14ac:dyDescent="0.2">
      <c r="A91" s="134">
        <f t="shared" si="37"/>
        <v>1980</v>
      </c>
      <c r="B91" s="152">
        <v>5.0999999999999996</v>
      </c>
      <c r="C91" s="132">
        <v>623</v>
      </c>
      <c r="D91" s="132">
        <v>52.7</v>
      </c>
      <c r="E91" s="132">
        <v>408</v>
      </c>
      <c r="H91" s="152">
        <v>2.1</v>
      </c>
      <c r="J91" s="152">
        <f t="shared" si="34"/>
        <v>419.36450980392158</v>
      </c>
      <c r="K91" s="152">
        <f t="shared" si="35"/>
        <v>58.393964334705082</v>
      </c>
      <c r="L91" s="152">
        <f t="shared" si="36"/>
        <v>280.96163682864454</v>
      </c>
    </row>
    <row r="92" spans="1:12" x14ac:dyDescent="0.2">
      <c r="B92" s="152"/>
      <c r="H92" s="152"/>
      <c r="J92" s="152"/>
      <c r="K92" s="152"/>
      <c r="L92" s="152"/>
    </row>
    <row r="93" spans="1:12" x14ac:dyDescent="0.2">
      <c r="A93" s="94" t="s">
        <v>171</v>
      </c>
      <c r="B93" s="152"/>
      <c r="H93" s="152"/>
      <c r="J93" s="152"/>
      <c r="K93" s="152"/>
      <c r="L93" s="152"/>
    </row>
    <row r="94" spans="1:12" x14ac:dyDescent="0.2">
      <c r="A94" s="134">
        <v>1740</v>
      </c>
      <c r="B94" s="152">
        <v>18.7</v>
      </c>
      <c r="C94" s="132">
        <v>829</v>
      </c>
      <c r="D94" s="132">
        <v>145</v>
      </c>
      <c r="E94" s="132">
        <v>262</v>
      </c>
      <c r="H94" s="152">
        <v>4.9000000000000004</v>
      </c>
      <c r="J94" s="152">
        <f t="shared" ref="J94" si="38">(C94/40)/(B94/137.32)</f>
        <v>152.19021390374331</v>
      </c>
      <c r="K94" s="152">
        <f t="shared" ref="K94" si="39">(D94/24.3)/(B94/137.32)</f>
        <v>43.818137805065909</v>
      </c>
      <c r="L94" s="152">
        <f t="shared" ref="L94" si="40">(E94/39.1)/(B94/137.32)</f>
        <v>49.205848161166344</v>
      </c>
    </row>
    <row r="95" spans="1:12" x14ac:dyDescent="0.2">
      <c r="A95" s="134">
        <f t="shared" ref="A95:A119" si="41">A94+10</f>
        <v>1750</v>
      </c>
      <c r="B95" s="152">
        <v>19.3</v>
      </c>
      <c r="C95" s="132">
        <v>739</v>
      </c>
      <c r="D95" s="132">
        <v>127.3</v>
      </c>
      <c r="E95" s="132">
        <v>242</v>
      </c>
      <c r="H95" s="152">
        <v>4.5999999999999996</v>
      </c>
      <c r="J95" s="152">
        <f t="shared" ref="J95:J120" si="42">(C95/40)/(B95/137.32)</f>
        <v>131.45010362694302</v>
      </c>
      <c r="K95" s="152">
        <f t="shared" ref="K95:K120" si="43">(D95/24.3)/(B95/137.32)</f>
        <v>37.273366169854363</v>
      </c>
      <c r="L95" s="152">
        <f t="shared" ref="L95:L120" si="44">(E95/39.1)/(B95/137.32)</f>
        <v>44.036733233505153</v>
      </c>
    </row>
    <row r="96" spans="1:12" x14ac:dyDescent="0.2">
      <c r="A96" s="134">
        <f t="shared" si="41"/>
        <v>1760</v>
      </c>
      <c r="B96" s="152">
        <v>16.7</v>
      </c>
      <c r="C96" s="132">
        <v>628</v>
      </c>
      <c r="D96" s="132">
        <v>130</v>
      </c>
      <c r="E96" s="132">
        <v>259</v>
      </c>
      <c r="H96" s="152">
        <v>4.5</v>
      </c>
      <c r="J96" s="152">
        <f t="shared" si="42"/>
        <v>129.09724550898204</v>
      </c>
      <c r="K96" s="152">
        <f t="shared" si="43"/>
        <v>43.990044602153716</v>
      </c>
      <c r="L96" s="152">
        <f t="shared" si="44"/>
        <v>54.46786222950518</v>
      </c>
    </row>
    <row r="97" spans="1:12" x14ac:dyDescent="0.2">
      <c r="A97" s="134">
        <f t="shared" si="41"/>
        <v>1770</v>
      </c>
      <c r="B97" s="152">
        <v>16.899999999999999</v>
      </c>
      <c r="C97" s="132">
        <v>696</v>
      </c>
      <c r="D97" s="132">
        <v>125</v>
      </c>
      <c r="E97" s="132">
        <v>268</v>
      </c>
      <c r="H97" s="152">
        <v>4.5</v>
      </c>
      <c r="J97" s="152">
        <f t="shared" si="42"/>
        <v>141.38272189349112</v>
      </c>
      <c r="K97" s="152">
        <f t="shared" si="43"/>
        <v>41.797550344558886</v>
      </c>
      <c r="L97" s="152">
        <f t="shared" si="44"/>
        <v>55.693578897985745</v>
      </c>
    </row>
    <row r="98" spans="1:12" x14ac:dyDescent="0.2">
      <c r="A98" s="134">
        <f t="shared" si="41"/>
        <v>1780</v>
      </c>
      <c r="B98" s="152">
        <v>15.8</v>
      </c>
      <c r="C98" s="132">
        <v>642</v>
      </c>
      <c r="D98" s="132">
        <v>121.2</v>
      </c>
      <c r="E98" s="132">
        <v>262</v>
      </c>
      <c r="H98" s="152">
        <v>4.4000000000000004</v>
      </c>
      <c r="J98" s="152">
        <f t="shared" si="42"/>
        <v>139.49278481012658</v>
      </c>
      <c r="K98" s="152">
        <f t="shared" si="43"/>
        <v>43.348398187216752</v>
      </c>
      <c r="L98" s="152">
        <f t="shared" si="44"/>
        <v>58.237301304671554</v>
      </c>
    </row>
    <row r="99" spans="1:12" x14ac:dyDescent="0.2">
      <c r="A99" s="134">
        <f t="shared" si="41"/>
        <v>1790</v>
      </c>
      <c r="B99" s="152">
        <v>16</v>
      </c>
      <c r="C99" s="132">
        <v>713</v>
      </c>
      <c r="D99" s="132">
        <v>120</v>
      </c>
      <c r="E99" s="132">
        <v>278</v>
      </c>
      <c r="H99" s="152">
        <v>4.5</v>
      </c>
      <c r="J99" s="152">
        <f t="shared" si="42"/>
        <v>152.98306249999999</v>
      </c>
      <c r="K99" s="152">
        <f t="shared" si="43"/>
        <v>42.382716049382715</v>
      </c>
      <c r="L99" s="152">
        <f t="shared" si="44"/>
        <v>61.021355498721221</v>
      </c>
    </row>
    <row r="100" spans="1:12" x14ac:dyDescent="0.2">
      <c r="A100" s="134">
        <f t="shared" si="41"/>
        <v>1800</v>
      </c>
      <c r="B100" s="152">
        <v>16</v>
      </c>
      <c r="C100" s="132">
        <v>689</v>
      </c>
      <c r="D100" s="132">
        <v>114.1</v>
      </c>
      <c r="E100" s="132">
        <v>263</v>
      </c>
      <c r="H100" s="152">
        <v>4.5</v>
      </c>
      <c r="J100" s="152">
        <f t="shared" si="42"/>
        <v>147.8335625</v>
      </c>
      <c r="K100" s="152">
        <f t="shared" si="43"/>
        <v>40.298899176954727</v>
      </c>
      <c r="L100" s="152">
        <f t="shared" si="44"/>
        <v>57.728836317135546</v>
      </c>
    </row>
    <row r="101" spans="1:12" x14ac:dyDescent="0.2">
      <c r="A101" s="134">
        <f t="shared" si="41"/>
        <v>1810</v>
      </c>
      <c r="B101" s="152">
        <v>14</v>
      </c>
      <c r="C101" s="132">
        <v>676</v>
      </c>
      <c r="D101" s="132">
        <v>106.6</v>
      </c>
      <c r="E101" s="132">
        <v>263</v>
      </c>
      <c r="H101" s="152">
        <v>4</v>
      </c>
      <c r="J101" s="152">
        <f t="shared" si="42"/>
        <v>165.76485714285712</v>
      </c>
      <c r="K101" s="152">
        <f t="shared" si="43"/>
        <v>43.028547912992352</v>
      </c>
      <c r="L101" s="152">
        <f t="shared" si="44"/>
        <v>65.975812933869193</v>
      </c>
    </row>
    <row r="102" spans="1:12" x14ac:dyDescent="0.2">
      <c r="A102" s="134">
        <f t="shared" si="41"/>
        <v>1820</v>
      </c>
      <c r="B102" s="152">
        <v>14.2</v>
      </c>
      <c r="C102" s="132">
        <v>799</v>
      </c>
      <c r="D102" s="132">
        <v>108</v>
      </c>
      <c r="E102" s="132">
        <v>254</v>
      </c>
      <c r="H102" s="152">
        <v>4.0999999999999996</v>
      </c>
      <c r="J102" s="152">
        <f t="shared" si="42"/>
        <v>193.16669014084508</v>
      </c>
      <c r="K102" s="152">
        <f t="shared" si="43"/>
        <v>42.979655712050082</v>
      </c>
      <c r="L102" s="152">
        <f t="shared" si="44"/>
        <v>62.820647671193392</v>
      </c>
    </row>
    <row r="103" spans="1:12" x14ac:dyDescent="0.2">
      <c r="A103" s="134">
        <f t="shared" si="41"/>
        <v>1830</v>
      </c>
      <c r="B103" s="152">
        <v>14.4</v>
      </c>
      <c r="C103" s="132">
        <v>736</v>
      </c>
      <c r="D103" s="132">
        <v>101</v>
      </c>
      <c r="E103" s="132">
        <v>239</v>
      </c>
      <c r="H103" s="152">
        <v>4.0999999999999996</v>
      </c>
      <c r="J103" s="152">
        <f t="shared" si="42"/>
        <v>175.46444444444441</v>
      </c>
      <c r="K103" s="152">
        <f t="shared" si="43"/>
        <v>39.635688157293089</v>
      </c>
      <c r="L103" s="152">
        <f t="shared" si="44"/>
        <v>58.289784029553843</v>
      </c>
    </row>
    <row r="104" spans="1:12" x14ac:dyDescent="0.2">
      <c r="A104" s="134">
        <f t="shared" si="41"/>
        <v>1840</v>
      </c>
      <c r="B104" s="152">
        <v>13.6</v>
      </c>
      <c r="C104" s="132">
        <v>730</v>
      </c>
      <c r="D104" s="132">
        <v>94.2</v>
      </c>
      <c r="E104" s="132">
        <v>233</v>
      </c>
      <c r="H104" s="152">
        <v>4</v>
      </c>
      <c r="J104" s="152">
        <f t="shared" si="42"/>
        <v>184.27132352941177</v>
      </c>
      <c r="K104" s="152">
        <f t="shared" si="43"/>
        <v>39.141684822076975</v>
      </c>
      <c r="L104" s="152">
        <f t="shared" si="44"/>
        <v>60.16917406348729</v>
      </c>
    </row>
    <row r="105" spans="1:12" x14ac:dyDescent="0.2">
      <c r="A105" s="134">
        <f t="shared" si="41"/>
        <v>1850</v>
      </c>
      <c r="B105" s="152">
        <v>12.7</v>
      </c>
      <c r="C105" s="132">
        <v>701</v>
      </c>
      <c r="D105" s="132">
        <v>91.2</v>
      </c>
      <c r="E105" s="132">
        <v>234</v>
      </c>
      <c r="H105" s="152">
        <v>3.8</v>
      </c>
      <c r="J105" s="152">
        <f t="shared" si="42"/>
        <v>189.49078740157478</v>
      </c>
      <c r="K105" s="152">
        <f t="shared" si="43"/>
        <v>40.580616311849901</v>
      </c>
      <c r="L105" s="152">
        <f t="shared" si="44"/>
        <v>64.709668324707479</v>
      </c>
    </row>
    <row r="106" spans="1:12" x14ac:dyDescent="0.2">
      <c r="A106" s="134">
        <f t="shared" si="41"/>
        <v>1860</v>
      </c>
      <c r="B106" s="152">
        <v>16.899999999999999</v>
      </c>
      <c r="C106" s="132">
        <v>749</v>
      </c>
      <c r="D106" s="132">
        <v>92</v>
      </c>
      <c r="E106" s="132">
        <v>228</v>
      </c>
      <c r="H106" s="152">
        <v>4.3</v>
      </c>
      <c r="J106" s="152">
        <f t="shared" si="42"/>
        <v>152.14893491124261</v>
      </c>
      <c r="K106" s="152">
        <f t="shared" si="43"/>
        <v>30.762997053595345</v>
      </c>
      <c r="L106" s="152">
        <f t="shared" si="44"/>
        <v>47.381104435599809</v>
      </c>
    </row>
    <row r="107" spans="1:12" x14ac:dyDescent="0.2">
      <c r="A107" s="134">
        <f t="shared" si="41"/>
        <v>1870</v>
      </c>
      <c r="B107" s="152">
        <v>13.7</v>
      </c>
      <c r="C107" s="132">
        <v>716</v>
      </c>
      <c r="D107" s="132">
        <v>83.6</v>
      </c>
      <c r="E107" s="132">
        <v>229</v>
      </c>
      <c r="H107" s="152">
        <v>4.0999999999999996</v>
      </c>
      <c r="J107" s="152">
        <f t="shared" si="42"/>
        <v>179.418102189781</v>
      </c>
      <c r="K107" s="152">
        <f t="shared" si="43"/>
        <v>34.483650235799466</v>
      </c>
      <c r="L107" s="152">
        <f t="shared" si="44"/>
        <v>58.704575578247798</v>
      </c>
    </row>
    <row r="108" spans="1:12" x14ac:dyDescent="0.2">
      <c r="A108" s="134">
        <f t="shared" si="41"/>
        <v>1880</v>
      </c>
      <c r="B108" s="152">
        <v>13.5</v>
      </c>
      <c r="C108" s="132">
        <v>732</v>
      </c>
      <c r="D108" s="132">
        <v>82</v>
      </c>
      <c r="E108" s="132">
        <v>239</v>
      </c>
      <c r="H108" s="152">
        <v>4</v>
      </c>
      <c r="J108" s="152">
        <f t="shared" si="42"/>
        <v>186.14488888888889</v>
      </c>
      <c r="K108" s="152">
        <f t="shared" si="43"/>
        <v>34.324767565919821</v>
      </c>
      <c r="L108" s="152">
        <f t="shared" si="44"/>
        <v>62.175769631524098</v>
      </c>
    </row>
    <row r="109" spans="1:12" x14ac:dyDescent="0.2">
      <c r="A109" s="134">
        <f t="shared" si="41"/>
        <v>1890</v>
      </c>
      <c r="B109" s="152">
        <v>13.2</v>
      </c>
      <c r="C109" s="132">
        <v>710</v>
      </c>
      <c r="D109" s="132">
        <v>78</v>
      </c>
      <c r="E109" s="132">
        <v>232</v>
      </c>
      <c r="H109" s="152">
        <v>4</v>
      </c>
      <c r="J109" s="152">
        <f t="shared" si="42"/>
        <v>184.65378787878788</v>
      </c>
      <c r="K109" s="152">
        <f t="shared" si="43"/>
        <v>33.392442947998504</v>
      </c>
      <c r="L109" s="152">
        <f t="shared" si="44"/>
        <v>61.726420212353716</v>
      </c>
    </row>
    <row r="110" spans="1:12" x14ac:dyDescent="0.2">
      <c r="A110" s="134">
        <f t="shared" si="41"/>
        <v>1900</v>
      </c>
      <c r="B110" s="152">
        <v>14.2</v>
      </c>
      <c r="C110" s="132">
        <v>828</v>
      </c>
      <c r="D110" s="132">
        <v>81.8</v>
      </c>
      <c r="E110" s="132">
        <v>235</v>
      </c>
      <c r="H110" s="152">
        <v>4</v>
      </c>
      <c r="J110" s="152">
        <f t="shared" si="42"/>
        <v>200.17774647887322</v>
      </c>
      <c r="K110" s="152">
        <f t="shared" si="43"/>
        <v>32.553109604126817</v>
      </c>
      <c r="L110" s="152">
        <f t="shared" si="44"/>
        <v>58.121465365080503</v>
      </c>
    </row>
    <row r="111" spans="1:12" x14ac:dyDescent="0.2">
      <c r="A111" s="134">
        <f t="shared" si="41"/>
        <v>1910</v>
      </c>
      <c r="B111" s="152">
        <v>15.5</v>
      </c>
      <c r="C111" s="132">
        <v>750</v>
      </c>
      <c r="D111" s="132">
        <v>82.1</v>
      </c>
      <c r="E111" s="132">
        <v>208</v>
      </c>
      <c r="H111" s="152">
        <v>4</v>
      </c>
      <c r="J111" s="152">
        <f t="shared" si="42"/>
        <v>166.11290322580643</v>
      </c>
      <c r="K111" s="152">
        <f t="shared" si="43"/>
        <v>29.932223549714585</v>
      </c>
      <c r="L111" s="152">
        <f t="shared" si="44"/>
        <v>47.129048758353271</v>
      </c>
    </row>
    <row r="112" spans="1:12" x14ac:dyDescent="0.2">
      <c r="A112" s="134">
        <f t="shared" si="41"/>
        <v>1920</v>
      </c>
      <c r="B112" s="152">
        <v>14.9</v>
      </c>
      <c r="C112" s="132">
        <v>683</v>
      </c>
      <c r="D112" s="132">
        <v>76.5</v>
      </c>
      <c r="E112" s="132">
        <v>211</v>
      </c>
      <c r="H112" s="152">
        <v>3.8</v>
      </c>
      <c r="J112" s="152">
        <f t="shared" si="42"/>
        <v>157.36503355704696</v>
      </c>
      <c r="K112" s="152">
        <f t="shared" si="43"/>
        <v>29.013671389510311</v>
      </c>
      <c r="L112" s="152">
        <f t="shared" si="44"/>
        <v>49.733981015808709</v>
      </c>
    </row>
    <row r="113" spans="1:12" x14ac:dyDescent="0.2">
      <c r="A113" s="134">
        <f t="shared" si="41"/>
        <v>1930</v>
      </c>
      <c r="B113" s="152">
        <v>14</v>
      </c>
      <c r="C113" s="132">
        <v>607</v>
      </c>
      <c r="D113" s="132">
        <v>82.2</v>
      </c>
      <c r="E113" s="132">
        <v>174</v>
      </c>
      <c r="H113" s="152">
        <v>3.7</v>
      </c>
      <c r="J113" s="152">
        <f t="shared" si="42"/>
        <v>148.84507142857143</v>
      </c>
      <c r="K113" s="152">
        <f t="shared" si="43"/>
        <v>33.179611992945325</v>
      </c>
      <c r="L113" s="152">
        <f t="shared" si="44"/>
        <v>43.649397150164411</v>
      </c>
    </row>
    <row r="114" spans="1:12" x14ac:dyDescent="0.2">
      <c r="A114" s="134">
        <f t="shared" si="41"/>
        <v>1940</v>
      </c>
      <c r="B114" s="152">
        <v>14.2</v>
      </c>
      <c r="C114" s="132">
        <v>603</v>
      </c>
      <c r="D114" s="132">
        <v>88.2</v>
      </c>
      <c r="E114" s="132">
        <v>161</v>
      </c>
      <c r="H114" s="152">
        <v>3.7</v>
      </c>
      <c r="J114" s="152">
        <f t="shared" si="42"/>
        <v>145.78161971830986</v>
      </c>
      <c r="K114" s="152">
        <f t="shared" si="43"/>
        <v>35.100052164840896</v>
      </c>
      <c r="L114" s="152">
        <f t="shared" si="44"/>
        <v>39.819386909693449</v>
      </c>
    </row>
    <row r="115" spans="1:12" x14ac:dyDescent="0.2">
      <c r="A115" s="134">
        <f t="shared" si="41"/>
        <v>1950</v>
      </c>
      <c r="B115" s="152">
        <v>14</v>
      </c>
      <c r="C115" s="132">
        <v>797</v>
      </c>
      <c r="D115" s="132">
        <v>85</v>
      </c>
      <c r="E115" s="132">
        <v>184</v>
      </c>
      <c r="H115" s="152">
        <v>4</v>
      </c>
      <c r="J115" s="152">
        <f t="shared" si="42"/>
        <v>195.43578571428571</v>
      </c>
      <c r="K115" s="152">
        <f t="shared" si="43"/>
        <v>34.309817754262198</v>
      </c>
      <c r="L115" s="152">
        <f t="shared" si="44"/>
        <v>46.15798319327731</v>
      </c>
    </row>
    <row r="116" spans="1:12" x14ac:dyDescent="0.2">
      <c r="A116" s="134">
        <f t="shared" si="41"/>
        <v>1960</v>
      </c>
      <c r="B116" s="152">
        <v>13.8</v>
      </c>
      <c r="C116" s="132">
        <v>680</v>
      </c>
      <c r="D116" s="132">
        <v>81</v>
      </c>
      <c r="E116" s="132">
        <v>249</v>
      </c>
      <c r="H116" s="152">
        <v>4.0999999999999996</v>
      </c>
      <c r="J116" s="152">
        <f t="shared" si="42"/>
        <v>169.1623188405797</v>
      </c>
      <c r="K116" s="152">
        <f t="shared" si="43"/>
        <v>33.169082125603857</v>
      </c>
      <c r="L116" s="152">
        <f t="shared" si="44"/>
        <v>63.369064828199704</v>
      </c>
    </row>
    <row r="117" spans="1:12" x14ac:dyDescent="0.2">
      <c r="A117" s="134">
        <f t="shared" si="41"/>
        <v>1970</v>
      </c>
      <c r="B117" s="152">
        <v>13.4</v>
      </c>
      <c r="C117" s="132">
        <v>523</v>
      </c>
      <c r="D117" s="132">
        <v>81.5</v>
      </c>
      <c r="E117" s="132">
        <v>383</v>
      </c>
      <c r="H117" s="152">
        <v>4.0999999999999996</v>
      </c>
      <c r="J117" s="152">
        <f t="shared" si="42"/>
        <v>133.98947761194029</v>
      </c>
      <c r="K117" s="152">
        <f t="shared" si="43"/>
        <v>34.370063263927278</v>
      </c>
      <c r="L117" s="152">
        <f t="shared" si="44"/>
        <v>100.38088330724892</v>
      </c>
    </row>
    <row r="118" spans="1:12" x14ac:dyDescent="0.2">
      <c r="A118" s="134">
        <f t="shared" si="41"/>
        <v>1980</v>
      </c>
      <c r="B118" s="152">
        <v>13.5</v>
      </c>
      <c r="C118" s="132">
        <v>478</v>
      </c>
      <c r="D118" s="132">
        <v>80.400000000000006</v>
      </c>
      <c r="E118" s="132">
        <v>391</v>
      </c>
      <c r="H118" s="152">
        <v>4.2</v>
      </c>
      <c r="J118" s="152">
        <f t="shared" si="42"/>
        <v>121.55362962962961</v>
      </c>
      <c r="K118" s="152">
        <f t="shared" si="43"/>
        <v>33.655016003657977</v>
      </c>
      <c r="L118" s="152">
        <f t="shared" si="44"/>
        <v>101.71851851851851</v>
      </c>
    </row>
    <row r="119" spans="1:12" x14ac:dyDescent="0.2">
      <c r="A119" s="134">
        <f t="shared" si="41"/>
        <v>1990</v>
      </c>
      <c r="B119" s="152">
        <v>12.7</v>
      </c>
      <c r="C119" s="132">
        <v>461</v>
      </c>
      <c r="D119" s="132">
        <v>86.1</v>
      </c>
      <c r="E119" s="132">
        <v>466</v>
      </c>
      <c r="H119" s="152">
        <v>4.3</v>
      </c>
      <c r="J119" s="152">
        <f t="shared" si="42"/>
        <v>124.6151968503937</v>
      </c>
      <c r="K119" s="152">
        <f t="shared" si="43"/>
        <v>38.311305531253034</v>
      </c>
      <c r="L119" s="152">
        <f t="shared" si="44"/>
        <v>128.86626256116963</v>
      </c>
    </row>
    <row r="120" spans="1:12" x14ac:dyDescent="0.2">
      <c r="A120" s="94" t="s">
        <v>164</v>
      </c>
      <c r="B120" s="152">
        <v>141.19999999999999</v>
      </c>
      <c r="C120" s="132">
        <v>11531</v>
      </c>
      <c r="D120" s="132">
        <v>254.9</v>
      </c>
      <c r="E120" s="132">
        <v>681</v>
      </c>
      <c r="H120" s="152">
        <v>35.700000000000003</v>
      </c>
      <c r="J120" s="152">
        <f t="shared" si="42"/>
        <v>280.35356232294617</v>
      </c>
      <c r="K120" s="152">
        <f t="shared" si="43"/>
        <v>10.201467725200807</v>
      </c>
      <c r="L120" s="152">
        <f t="shared" si="44"/>
        <v>16.938285648044165</v>
      </c>
    </row>
    <row r="121" spans="1:12" x14ac:dyDescent="0.2">
      <c r="B121" s="152"/>
      <c r="H121" s="152"/>
      <c r="J121" s="152"/>
      <c r="K121" s="152"/>
      <c r="L121" s="152"/>
    </row>
    <row r="122" spans="1:12" x14ac:dyDescent="0.2">
      <c r="A122" s="94" t="s">
        <v>172</v>
      </c>
      <c r="B122" s="152"/>
      <c r="H122" s="152"/>
      <c r="J122" s="152"/>
      <c r="K122" s="152"/>
      <c r="L122" s="152"/>
    </row>
    <row r="123" spans="1:12" x14ac:dyDescent="0.2">
      <c r="A123" s="134">
        <v>1840</v>
      </c>
      <c r="B123" s="152">
        <v>15.3</v>
      </c>
      <c r="C123" s="132">
        <v>820</v>
      </c>
      <c r="D123" s="132">
        <v>88.1</v>
      </c>
      <c r="E123" s="132">
        <v>225</v>
      </c>
      <c r="H123" s="152">
        <v>3.9</v>
      </c>
      <c r="J123" s="152">
        <f t="shared" ref="J123" si="45">(C123/40)/(B123/137.32)</f>
        <v>183.9908496732026</v>
      </c>
      <c r="K123" s="152">
        <f t="shared" ref="K123" si="46">(D123/24.3)/(B123/137.32)</f>
        <v>32.539584173861584</v>
      </c>
      <c r="L123" s="152">
        <f t="shared" ref="L123" si="47">(E123/39.1)/(B123/137.32)</f>
        <v>51.647359711147885</v>
      </c>
    </row>
    <row r="124" spans="1:12" x14ac:dyDescent="0.2">
      <c r="A124" s="134">
        <f>A123+10</f>
        <v>1850</v>
      </c>
      <c r="B124" s="152">
        <v>15.6</v>
      </c>
      <c r="C124" s="132">
        <v>811</v>
      </c>
      <c r="D124" s="132">
        <v>89.4</v>
      </c>
      <c r="E124" s="132">
        <v>203</v>
      </c>
      <c r="H124" s="152">
        <v>4</v>
      </c>
      <c r="J124" s="152">
        <f t="shared" ref="J124:J139" si="48">(C124/40)/(B124/137.32)</f>
        <v>178.47198717948717</v>
      </c>
      <c r="K124" s="152">
        <f t="shared" ref="K124:K139" si="49">(D124/24.3)/(B124/137.32)</f>
        <v>32.384742006964231</v>
      </c>
      <c r="L124" s="152">
        <f t="shared" ref="L124:L139" si="50">(E124/39.1)/(B124/137.32)</f>
        <v>45.701291887992653</v>
      </c>
    </row>
    <row r="125" spans="1:12" x14ac:dyDescent="0.2">
      <c r="A125" s="134">
        <f t="shared" ref="A125:A138" si="51">A124+10</f>
        <v>1860</v>
      </c>
      <c r="B125" s="152">
        <v>15.1</v>
      </c>
      <c r="C125" s="132">
        <v>786</v>
      </c>
      <c r="D125" s="132">
        <v>88.8</v>
      </c>
      <c r="E125" s="132">
        <v>21</v>
      </c>
      <c r="H125" s="152">
        <v>3.9</v>
      </c>
      <c r="J125" s="152">
        <f t="shared" si="48"/>
        <v>178.69788079470197</v>
      </c>
      <c r="K125" s="152">
        <f t="shared" si="49"/>
        <v>33.23254026653585</v>
      </c>
      <c r="L125" s="152">
        <f t="shared" si="50"/>
        <v>4.8842668653986214</v>
      </c>
    </row>
    <row r="126" spans="1:12" x14ac:dyDescent="0.2">
      <c r="A126" s="134">
        <f t="shared" si="51"/>
        <v>1870</v>
      </c>
      <c r="B126" s="152">
        <v>14.3</v>
      </c>
      <c r="C126" s="132">
        <v>745</v>
      </c>
      <c r="D126" s="132">
        <v>89.2</v>
      </c>
      <c r="E126" s="132">
        <v>205</v>
      </c>
      <c r="H126" s="152">
        <v>3.7</v>
      </c>
      <c r="J126" s="152">
        <f t="shared" si="48"/>
        <v>178.85209790209788</v>
      </c>
      <c r="K126" s="152">
        <f t="shared" si="49"/>
        <v>35.249774094218537</v>
      </c>
      <c r="L126" s="152">
        <f t="shared" si="50"/>
        <v>50.34714645967842</v>
      </c>
    </row>
    <row r="127" spans="1:12" x14ac:dyDescent="0.2">
      <c r="A127" s="134">
        <f t="shared" si="51"/>
        <v>1880</v>
      </c>
      <c r="B127" s="152">
        <v>13.8</v>
      </c>
      <c r="C127" s="132">
        <v>712</v>
      </c>
      <c r="D127" s="132">
        <v>86.1</v>
      </c>
      <c r="E127" s="132">
        <v>194</v>
      </c>
      <c r="H127" s="152">
        <v>3.6</v>
      </c>
      <c r="J127" s="152">
        <f t="shared" si="48"/>
        <v>177.12289855072464</v>
      </c>
      <c r="K127" s="152">
        <f t="shared" si="49"/>
        <v>35.257505814993735</v>
      </c>
      <c r="L127" s="152">
        <f t="shared" si="50"/>
        <v>49.371881834019042</v>
      </c>
    </row>
    <row r="128" spans="1:12" x14ac:dyDescent="0.2">
      <c r="A128" s="134">
        <f t="shared" si="51"/>
        <v>1890</v>
      </c>
      <c r="B128" s="152">
        <v>13.2</v>
      </c>
      <c r="C128" s="132">
        <v>700</v>
      </c>
      <c r="D128" s="132">
        <v>85</v>
      </c>
      <c r="E128" s="132">
        <v>192</v>
      </c>
      <c r="H128" s="152">
        <v>3.4</v>
      </c>
      <c r="J128" s="152">
        <f t="shared" si="48"/>
        <v>182.05303030303028</v>
      </c>
      <c r="K128" s="152">
        <f t="shared" si="49"/>
        <v>36.389200648459905</v>
      </c>
      <c r="L128" s="152">
        <f t="shared" si="50"/>
        <v>51.083933968844455</v>
      </c>
    </row>
    <row r="129" spans="1:12" x14ac:dyDescent="0.2">
      <c r="A129" s="134">
        <f t="shared" si="51"/>
        <v>1900</v>
      </c>
      <c r="B129" s="152">
        <v>12.9</v>
      </c>
      <c r="C129" s="132">
        <v>718</v>
      </c>
      <c r="D129" s="132">
        <v>85</v>
      </c>
      <c r="E129" s="132">
        <v>189</v>
      </c>
      <c r="H129" s="152">
        <v>3.5</v>
      </c>
      <c r="J129" s="152">
        <f t="shared" si="48"/>
        <v>191.07705426356588</v>
      </c>
      <c r="K129" s="152">
        <f t="shared" si="49"/>
        <v>37.235461128656645</v>
      </c>
      <c r="L129" s="152">
        <f t="shared" si="50"/>
        <v>51.455183488966867</v>
      </c>
    </row>
    <row r="130" spans="1:12" x14ac:dyDescent="0.2">
      <c r="A130" s="134">
        <f t="shared" si="51"/>
        <v>1910</v>
      </c>
      <c r="B130" s="152">
        <v>12.2</v>
      </c>
      <c r="C130" s="132">
        <v>704</v>
      </c>
      <c r="D130" s="132">
        <v>81</v>
      </c>
      <c r="E130" s="132">
        <v>180</v>
      </c>
      <c r="H130" s="152">
        <v>3.4</v>
      </c>
      <c r="J130" s="152">
        <f t="shared" si="48"/>
        <v>198.10098360655738</v>
      </c>
      <c r="K130" s="152">
        <f t="shared" si="49"/>
        <v>37.519125683060103</v>
      </c>
      <c r="L130" s="152">
        <f t="shared" si="50"/>
        <v>51.816695316758207</v>
      </c>
    </row>
    <row r="131" spans="1:12" x14ac:dyDescent="0.2">
      <c r="A131" s="134">
        <f t="shared" si="51"/>
        <v>1920</v>
      </c>
      <c r="B131" s="152">
        <v>11.5</v>
      </c>
      <c r="C131" s="132">
        <v>658</v>
      </c>
      <c r="D131" s="132">
        <v>75.400000000000006</v>
      </c>
      <c r="E131" s="132">
        <v>163</v>
      </c>
      <c r="H131" s="152">
        <v>3.3</v>
      </c>
      <c r="J131" s="152">
        <f t="shared" si="48"/>
        <v>196.42730434782607</v>
      </c>
      <c r="K131" s="152">
        <f t="shared" si="49"/>
        <v>37.051093218822686</v>
      </c>
      <c r="L131" s="152">
        <f t="shared" si="50"/>
        <v>49.779072612031577</v>
      </c>
    </row>
    <row r="132" spans="1:12" x14ac:dyDescent="0.2">
      <c r="A132" s="134">
        <f t="shared" si="51"/>
        <v>1930</v>
      </c>
      <c r="B132" s="152">
        <v>12</v>
      </c>
      <c r="C132" s="132">
        <v>698</v>
      </c>
      <c r="D132" s="132">
        <v>79</v>
      </c>
      <c r="E132" s="132">
        <v>203</v>
      </c>
      <c r="H132" s="152">
        <v>3.5</v>
      </c>
      <c r="J132" s="152">
        <f t="shared" si="48"/>
        <v>199.68616666666665</v>
      </c>
      <c r="K132" s="152">
        <f t="shared" si="49"/>
        <v>37.202606310013714</v>
      </c>
      <c r="L132" s="152">
        <f t="shared" si="50"/>
        <v>59.411679454390445</v>
      </c>
    </row>
    <row r="133" spans="1:12" x14ac:dyDescent="0.2">
      <c r="A133" s="134">
        <f t="shared" si="51"/>
        <v>1940</v>
      </c>
      <c r="B133" s="152">
        <v>11.7</v>
      </c>
      <c r="C133" s="132">
        <v>772</v>
      </c>
      <c r="D133" s="132">
        <v>75.7</v>
      </c>
      <c r="E133" s="132">
        <v>193</v>
      </c>
      <c r="H133" s="152">
        <v>3.2</v>
      </c>
      <c r="J133" s="152">
        <f t="shared" si="48"/>
        <v>226.51931623931623</v>
      </c>
      <c r="K133" s="152">
        <f t="shared" si="49"/>
        <v>36.56263937251591</v>
      </c>
      <c r="L133" s="152">
        <f t="shared" si="50"/>
        <v>57.933328961461946</v>
      </c>
    </row>
    <row r="134" spans="1:12" x14ac:dyDescent="0.2">
      <c r="A134" s="134">
        <f t="shared" si="51"/>
        <v>1950</v>
      </c>
      <c r="B134" s="152">
        <v>12.7</v>
      </c>
      <c r="C134" s="132">
        <v>732</v>
      </c>
      <c r="D134" s="132">
        <v>76.3</v>
      </c>
      <c r="E134" s="132">
        <v>184</v>
      </c>
      <c r="H134" s="152">
        <v>3</v>
      </c>
      <c r="J134" s="152">
        <f t="shared" si="48"/>
        <v>197.87055118110237</v>
      </c>
      <c r="K134" s="152">
        <f t="shared" si="49"/>
        <v>33.950669129321788</v>
      </c>
      <c r="L134" s="152">
        <f t="shared" si="50"/>
        <v>50.882816118573416</v>
      </c>
    </row>
    <row r="135" spans="1:12" x14ac:dyDescent="0.2">
      <c r="A135" s="134">
        <f t="shared" si="51"/>
        <v>1960</v>
      </c>
      <c r="B135" s="152">
        <v>11.1</v>
      </c>
      <c r="C135" s="132">
        <v>754</v>
      </c>
      <c r="D135" s="132">
        <v>79.900000000000006</v>
      </c>
      <c r="E135" s="132">
        <v>196</v>
      </c>
      <c r="H135" s="152">
        <v>2.7</v>
      </c>
      <c r="J135" s="152">
        <f t="shared" si="48"/>
        <v>233.1965765765766</v>
      </c>
      <c r="K135" s="152">
        <f t="shared" si="49"/>
        <v>40.677225373521672</v>
      </c>
      <c r="L135" s="152">
        <f t="shared" si="50"/>
        <v>62.014054975691806</v>
      </c>
    </row>
    <row r="136" spans="1:12" x14ac:dyDescent="0.2">
      <c r="A136" s="134">
        <f t="shared" si="51"/>
        <v>1970</v>
      </c>
      <c r="B136" s="152">
        <v>8.1999999999999993</v>
      </c>
      <c r="C136" s="132">
        <v>702</v>
      </c>
      <c r="D136" s="132">
        <v>73.2</v>
      </c>
      <c r="E136" s="132">
        <v>216</v>
      </c>
      <c r="H136" s="152">
        <v>2.4</v>
      </c>
      <c r="J136" s="152">
        <f t="shared" si="48"/>
        <v>293.89829268292686</v>
      </c>
      <c r="K136" s="152">
        <f t="shared" si="49"/>
        <v>50.445769346582352</v>
      </c>
      <c r="L136" s="152">
        <f t="shared" si="50"/>
        <v>92.511758467968306</v>
      </c>
    </row>
    <row r="137" spans="1:12" x14ac:dyDescent="0.2">
      <c r="A137" s="134">
        <f t="shared" si="51"/>
        <v>1980</v>
      </c>
      <c r="B137" s="152">
        <v>8.1</v>
      </c>
      <c r="C137" s="132">
        <v>681</v>
      </c>
      <c r="D137" s="132">
        <v>61</v>
      </c>
      <c r="E137" s="132">
        <v>333</v>
      </c>
      <c r="H137" s="152">
        <v>2.6</v>
      </c>
      <c r="J137" s="152">
        <f t="shared" si="48"/>
        <v>288.62629629629629</v>
      </c>
      <c r="K137" s="152">
        <f t="shared" si="49"/>
        <v>42.557130518721735</v>
      </c>
      <c r="L137" s="152">
        <f t="shared" si="50"/>
        <v>144.38306337027564</v>
      </c>
    </row>
    <row r="138" spans="1:12" x14ac:dyDescent="0.2">
      <c r="A138" s="134">
        <f t="shared" si="51"/>
        <v>1990</v>
      </c>
      <c r="B138" s="152">
        <v>9.1</v>
      </c>
      <c r="C138" s="132">
        <v>608</v>
      </c>
      <c r="D138" s="132">
        <v>61.1</v>
      </c>
      <c r="E138" s="132">
        <v>508</v>
      </c>
      <c r="H138" s="152">
        <v>2.5</v>
      </c>
      <c r="J138" s="152">
        <f t="shared" si="48"/>
        <v>229.36967032967033</v>
      </c>
      <c r="K138" s="152">
        <f t="shared" si="49"/>
        <v>37.942621987066424</v>
      </c>
      <c r="L138" s="152">
        <f t="shared" si="50"/>
        <v>196.05564767713102</v>
      </c>
    </row>
    <row r="139" spans="1:12" x14ac:dyDescent="0.2">
      <c r="A139" s="94" t="s">
        <v>164</v>
      </c>
      <c r="B139" s="152">
        <v>139.6</v>
      </c>
      <c r="C139" s="132">
        <v>14664</v>
      </c>
      <c r="D139" s="132">
        <v>296.2</v>
      </c>
      <c r="E139" s="132">
        <v>818</v>
      </c>
      <c r="H139" s="152">
        <v>31</v>
      </c>
      <c r="J139" s="152">
        <f t="shared" si="48"/>
        <v>360.61255014326656</v>
      </c>
      <c r="K139" s="152">
        <f t="shared" si="49"/>
        <v>11.990220146921834</v>
      </c>
      <c r="L139" s="152">
        <f t="shared" si="50"/>
        <v>20.579031064275718</v>
      </c>
    </row>
    <row r="140" spans="1:12" x14ac:dyDescent="0.2">
      <c r="B140" s="152"/>
      <c r="H140" s="152"/>
      <c r="J140" s="152"/>
      <c r="K140" s="152"/>
      <c r="L140" s="152"/>
    </row>
    <row r="141" spans="1:12" x14ac:dyDescent="0.2">
      <c r="A141" s="94" t="s">
        <v>173</v>
      </c>
      <c r="B141" s="152"/>
      <c r="H141" s="152"/>
      <c r="J141" s="152"/>
      <c r="K141" s="152"/>
      <c r="L141" s="152"/>
    </row>
    <row r="142" spans="1:12" x14ac:dyDescent="0.2">
      <c r="A142" s="134">
        <v>1750</v>
      </c>
      <c r="B142" s="152">
        <v>21.6</v>
      </c>
      <c r="C142" s="132">
        <v>1014</v>
      </c>
      <c r="D142" s="132">
        <v>124.9</v>
      </c>
      <c r="E142" s="132">
        <v>334</v>
      </c>
      <c r="H142" s="152">
        <v>8.1</v>
      </c>
      <c r="J142" s="152">
        <f t="shared" ref="J142" si="52">(C142/40)/(B142/137.32)</f>
        <v>161.16027777777776</v>
      </c>
      <c r="K142" s="152">
        <f t="shared" ref="K142" si="53">(D142/24.3)/(B142/137.32)</f>
        <v>32.676550830666052</v>
      </c>
      <c r="L142" s="152">
        <f t="shared" ref="L142" si="54">(E142/39.1)/(B142/137.32)</f>
        <v>54.306242303684755</v>
      </c>
    </row>
    <row r="143" spans="1:12" x14ac:dyDescent="0.2">
      <c r="A143" s="94" t="s">
        <v>174</v>
      </c>
      <c r="B143" s="152">
        <v>20.5</v>
      </c>
      <c r="C143" s="132">
        <v>975</v>
      </c>
      <c r="D143" s="132">
        <v>120.6</v>
      </c>
      <c r="E143" s="132">
        <v>319</v>
      </c>
      <c r="H143" s="152">
        <v>7.7</v>
      </c>
      <c r="J143" s="152">
        <f t="shared" ref="J143:J163" si="55">(C143/40)/(B143/137.32)</f>
        <v>163.27682926829266</v>
      </c>
      <c r="K143" s="152">
        <f t="shared" ref="K143:K163" si="56">(D143/24.3)/(B143/137.32)</f>
        <v>33.244588979223124</v>
      </c>
      <c r="L143" s="152">
        <f t="shared" ref="L143:L163" si="57">(E143/39.1)/(B143/137.32)</f>
        <v>54.650464724596091</v>
      </c>
    </row>
    <row r="144" spans="1:12" x14ac:dyDescent="0.2">
      <c r="A144" s="94" t="s">
        <v>175</v>
      </c>
      <c r="B144" s="152">
        <v>20.9</v>
      </c>
      <c r="C144" s="132">
        <v>1009</v>
      </c>
      <c r="D144" s="132">
        <v>122.3</v>
      </c>
      <c r="E144" s="132">
        <v>323</v>
      </c>
      <c r="H144" s="152">
        <v>8</v>
      </c>
      <c r="J144" s="152">
        <f t="shared" si="55"/>
        <v>165.7366985645933</v>
      </c>
      <c r="K144" s="152">
        <f t="shared" si="56"/>
        <v>33.067981963888393</v>
      </c>
      <c r="L144" s="152">
        <f t="shared" si="57"/>
        <v>54.276679841897227</v>
      </c>
    </row>
    <row r="145" spans="1:12" x14ac:dyDescent="0.2">
      <c r="A145" s="94" t="s">
        <v>176</v>
      </c>
      <c r="B145" s="152">
        <v>20.399999999999999</v>
      </c>
      <c r="C145" s="132">
        <v>977</v>
      </c>
      <c r="D145" s="132">
        <v>119.9</v>
      </c>
      <c r="E145" s="132">
        <v>306</v>
      </c>
      <c r="H145" s="152">
        <v>7.8</v>
      </c>
      <c r="J145" s="152">
        <f t="shared" si="55"/>
        <v>164.41377450980394</v>
      </c>
      <c r="K145" s="152">
        <f t="shared" si="56"/>
        <v>33.213644799483582</v>
      </c>
      <c r="L145" s="152">
        <f t="shared" si="57"/>
        <v>52.680306905370848</v>
      </c>
    </row>
    <row r="146" spans="1:12" x14ac:dyDescent="0.2">
      <c r="A146" s="94">
        <v>1820</v>
      </c>
      <c r="B146" s="152">
        <v>19.100000000000001</v>
      </c>
      <c r="C146" s="132">
        <v>929</v>
      </c>
      <c r="D146" s="132">
        <v>113.4</v>
      </c>
      <c r="E146" s="132">
        <v>296</v>
      </c>
      <c r="H146" s="152">
        <v>7.4</v>
      </c>
      <c r="J146" s="152">
        <f t="shared" si="55"/>
        <v>166.97680628272249</v>
      </c>
      <c r="K146" s="152">
        <f t="shared" si="56"/>
        <v>33.551134380453746</v>
      </c>
      <c r="L146" s="152">
        <f t="shared" si="57"/>
        <v>54.427123364711228</v>
      </c>
    </row>
    <row r="147" spans="1:12" x14ac:dyDescent="0.2">
      <c r="A147" s="134">
        <v>1830</v>
      </c>
      <c r="B147" s="152">
        <v>15.5</v>
      </c>
      <c r="C147" s="132">
        <v>803</v>
      </c>
      <c r="D147" s="132">
        <v>106.6</v>
      </c>
      <c r="E147" s="132">
        <v>291</v>
      </c>
      <c r="H147" s="152">
        <v>6.1</v>
      </c>
      <c r="J147" s="152">
        <f t="shared" si="55"/>
        <v>177.85154838709676</v>
      </c>
      <c r="K147" s="152">
        <f t="shared" si="56"/>
        <v>38.864494889154379</v>
      </c>
      <c r="L147" s="152">
        <f t="shared" si="57"/>
        <v>65.93535186865769</v>
      </c>
    </row>
    <row r="148" spans="1:12" x14ac:dyDescent="0.2">
      <c r="A148" s="134">
        <v>1840</v>
      </c>
      <c r="B148" s="152">
        <v>15.7</v>
      </c>
      <c r="C148" s="132">
        <v>820</v>
      </c>
      <c r="D148" s="132">
        <v>104.8</v>
      </c>
      <c r="E148" s="132">
        <v>279</v>
      </c>
      <c r="H148" s="152">
        <v>6.2</v>
      </c>
      <c r="J148" s="152">
        <f t="shared" si="55"/>
        <v>179.3031847133758</v>
      </c>
      <c r="K148" s="152">
        <f t="shared" si="56"/>
        <v>37.721517129301979</v>
      </c>
      <c r="L148" s="152">
        <f t="shared" si="57"/>
        <v>62.411064231840612</v>
      </c>
    </row>
    <row r="149" spans="1:12" x14ac:dyDescent="0.2">
      <c r="A149" s="134">
        <v>1850</v>
      </c>
      <c r="B149" s="152">
        <v>14.7</v>
      </c>
      <c r="C149" s="132">
        <v>788</v>
      </c>
      <c r="D149" s="132">
        <v>102.1</v>
      </c>
      <c r="E149" s="132">
        <v>261</v>
      </c>
      <c r="H149" s="152">
        <v>5.8</v>
      </c>
      <c r="J149" s="152">
        <f t="shared" si="55"/>
        <v>184.02748299319725</v>
      </c>
      <c r="K149" s="152">
        <f t="shared" si="56"/>
        <v>39.249662663419272</v>
      </c>
      <c r="L149" s="152">
        <f t="shared" si="57"/>
        <v>62.356281643092018</v>
      </c>
    </row>
    <row r="150" spans="1:12" x14ac:dyDescent="0.2">
      <c r="A150" s="134">
        <f>A149+10</f>
        <v>1860</v>
      </c>
      <c r="B150" s="152">
        <v>15.2</v>
      </c>
      <c r="C150" s="132">
        <v>822</v>
      </c>
      <c r="D150" s="132">
        <v>102.5</v>
      </c>
      <c r="E150" s="132">
        <v>262</v>
      </c>
      <c r="H150" s="152">
        <v>5.9</v>
      </c>
      <c r="J150" s="152">
        <f t="shared" si="55"/>
        <v>185.65302631578948</v>
      </c>
      <c r="K150" s="152">
        <f t="shared" si="56"/>
        <v>38.107266623348494</v>
      </c>
      <c r="L150" s="152">
        <f t="shared" si="57"/>
        <v>60.536142145645435</v>
      </c>
    </row>
    <row r="151" spans="1:12" x14ac:dyDescent="0.2">
      <c r="A151" s="134">
        <f t="shared" ref="A151:A163" si="58">A150+10</f>
        <v>1870</v>
      </c>
      <c r="B151" s="152">
        <v>15</v>
      </c>
      <c r="C151" s="132">
        <v>825</v>
      </c>
      <c r="D151" s="132">
        <v>103.8</v>
      </c>
      <c r="E151" s="132">
        <v>261</v>
      </c>
      <c r="H151" s="152">
        <v>5.9</v>
      </c>
      <c r="J151" s="152">
        <f t="shared" si="55"/>
        <v>188.815</v>
      </c>
      <c r="K151" s="152">
        <f t="shared" si="56"/>
        <v>39.105119341563778</v>
      </c>
      <c r="L151" s="152">
        <f t="shared" si="57"/>
        <v>61.10915601023018</v>
      </c>
    </row>
    <row r="152" spans="1:12" x14ac:dyDescent="0.2">
      <c r="A152" s="134">
        <f t="shared" si="58"/>
        <v>1880</v>
      </c>
      <c r="B152" s="152">
        <v>14.8</v>
      </c>
      <c r="C152" s="132">
        <v>823</v>
      </c>
      <c r="D152" s="132">
        <v>104</v>
      </c>
      <c r="E152" s="132">
        <v>280</v>
      </c>
      <c r="H152" s="152">
        <v>5.8</v>
      </c>
      <c r="J152" s="152">
        <f t="shared" si="55"/>
        <v>190.90263513513511</v>
      </c>
      <c r="K152" s="152">
        <f t="shared" si="56"/>
        <v>39.709932154376595</v>
      </c>
      <c r="L152" s="152">
        <f t="shared" si="57"/>
        <v>66.443630331098348</v>
      </c>
    </row>
    <row r="153" spans="1:12" x14ac:dyDescent="0.2">
      <c r="A153" s="134">
        <f t="shared" si="58"/>
        <v>1890</v>
      </c>
      <c r="B153" s="152">
        <v>15.3</v>
      </c>
      <c r="C153" s="132">
        <v>840</v>
      </c>
      <c r="D153" s="132">
        <v>110.6</v>
      </c>
      <c r="E153" s="132">
        <v>298</v>
      </c>
      <c r="H153" s="152">
        <v>5.7</v>
      </c>
      <c r="J153" s="152">
        <f t="shared" si="55"/>
        <v>188.47843137254901</v>
      </c>
      <c r="K153" s="152">
        <f t="shared" si="56"/>
        <v>40.849920654132703</v>
      </c>
      <c r="L153" s="152">
        <f t="shared" si="57"/>
        <v>68.404058639653641</v>
      </c>
    </row>
    <row r="154" spans="1:12" x14ac:dyDescent="0.2">
      <c r="A154" s="134">
        <f t="shared" si="58"/>
        <v>1900</v>
      </c>
      <c r="B154" s="152">
        <v>15.4</v>
      </c>
      <c r="C154" s="132">
        <v>801</v>
      </c>
      <c r="D154" s="132">
        <v>108.8</v>
      </c>
      <c r="E154" s="132">
        <v>270</v>
      </c>
      <c r="H154" s="152">
        <v>5.5</v>
      </c>
      <c r="J154" s="152">
        <f t="shared" si="55"/>
        <v>178.56058441558437</v>
      </c>
      <c r="K154" s="152">
        <f t="shared" si="56"/>
        <v>39.92415156859601</v>
      </c>
      <c r="L154" s="152">
        <f t="shared" si="57"/>
        <v>61.574384694589284</v>
      </c>
    </row>
    <row r="155" spans="1:12" x14ac:dyDescent="0.2">
      <c r="A155" s="134">
        <f t="shared" si="58"/>
        <v>1910</v>
      </c>
      <c r="B155" s="152">
        <v>15.3</v>
      </c>
      <c r="C155" s="132">
        <v>804</v>
      </c>
      <c r="D155" s="132">
        <v>109.1</v>
      </c>
      <c r="E155" s="132">
        <v>254</v>
      </c>
      <c r="H155" s="152">
        <v>5.4</v>
      </c>
      <c r="J155" s="152">
        <f t="shared" si="55"/>
        <v>180.4007843137255</v>
      </c>
      <c r="K155" s="152">
        <f t="shared" si="56"/>
        <v>40.295898222114623</v>
      </c>
      <c r="L155" s="152">
        <f t="shared" si="57"/>
        <v>58.304130518362491</v>
      </c>
    </row>
    <row r="156" spans="1:12" x14ac:dyDescent="0.2">
      <c r="A156" s="134">
        <f t="shared" si="58"/>
        <v>1920</v>
      </c>
      <c r="B156" s="152">
        <v>16.5</v>
      </c>
      <c r="C156" s="132">
        <v>870</v>
      </c>
      <c r="D156" s="132">
        <v>122.4</v>
      </c>
      <c r="E156" s="132">
        <v>273</v>
      </c>
      <c r="H156" s="152">
        <v>5.7</v>
      </c>
      <c r="J156" s="152">
        <f t="shared" si="55"/>
        <v>181.01272727272726</v>
      </c>
      <c r="K156" s="152">
        <f t="shared" si="56"/>
        <v>41.920359147025813</v>
      </c>
      <c r="L156" s="152">
        <f t="shared" si="57"/>
        <v>58.107974889560566</v>
      </c>
    </row>
    <row r="157" spans="1:12" x14ac:dyDescent="0.2">
      <c r="A157" s="134">
        <f t="shared" si="58"/>
        <v>1930</v>
      </c>
      <c r="B157" s="152">
        <v>18.899999999999999</v>
      </c>
      <c r="C157" s="132">
        <v>1011</v>
      </c>
      <c r="D157" s="132">
        <v>127.4</v>
      </c>
      <c r="E157" s="132">
        <v>254</v>
      </c>
      <c r="H157" s="152">
        <v>6.2</v>
      </c>
      <c r="J157" s="152">
        <f t="shared" si="55"/>
        <v>183.63825396825399</v>
      </c>
      <c r="K157" s="152">
        <f t="shared" si="56"/>
        <v>38.092120103642742</v>
      </c>
      <c r="L157" s="152">
        <f t="shared" si="57"/>
        <v>47.198581848198216</v>
      </c>
    </row>
    <row r="158" spans="1:12" x14ac:dyDescent="0.2">
      <c r="A158" s="134">
        <f t="shared" si="58"/>
        <v>1940</v>
      </c>
      <c r="B158" s="152">
        <v>18.7</v>
      </c>
      <c r="C158" s="132">
        <v>976</v>
      </c>
      <c r="D158" s="132">
        <v>124.5</v>
      </c>
      <c r="E158" s="132">
        <v>240</v>
      </c>
      <c r="H158" s="152">
        <v>6.2</v>
      </c>
      <c r="J158" s="152">
        <f t="shared" si="55"/>
        <v>179.17689839572191</v>
      </c>
      <c r="K158" s="152">
        <f t="shared" si="56"/>
        <v>37.623159701591071</v>
      </c>
      <c r="L158" s="152">
        <f t="shared" si="57"/>
        <v>45.07405938427452</v>
      </c>
    </row>
    <row r="159" spans="1:12" x14ac:dyDescent="0.2">
      <c r="A159" s="134">
        <f t="shared" si="58"/>
        <v>1950</v>
      </c>
      <c r="B159" s="152">
        <v>16.399999999999999</v>
      </c>
      <c r="C159" s="132">
        <v>988</v>
      </c>
      <c r="D159" s="132">
        <v>128.69999999999999</v>
      </c>
      <c r="E159" s="132">
        <v>256</v>
      </c>
      <c r="H159" s="152">
        <v>5.8</v>
      </c>
      <c r="J159" s="152">
        <f t="shared" si="55"/>
        <v>206.81731707317073</v>
      </c>
      <c r="K159" s="152">
        <f t="shared" si="56"/>
        <v>44.346793134598009</v>
      </c>
      <c r="L159" s="152">
        <f t="shared" si="57"/>
        <v>54.821782795833073</v>
      </c>
    </row>
    <row r="160" spans="1:12" x14ac:dyDescent="0.2">
      <c r="A160" s="134">
        <f t="shared" si="58"/>
        <v>1960</v>
      </c>
      <c r="B160" s="152">
        <v>12.5</v>
      </c>
      <c r="C160" s="132">
        <v>721</v>
      </c>
      <c r="D160" s="132">
        <v>86.5</v>
      </c>
      <c r="E160" s="132">
        <v>285</v>
      </c>
      <c r="H160" s="152">
        <v>5.2</v>
      </c>
      <c r="J160" s="152">
        <f t="shared" si="55"/>
        <v>198.01543999999996</v>
      </c>
      <c r="K160" s="152">
        <f t="shared" si="56"/>
        <v>39.105119341563785</v>
      </c>
      <c r="L160" s="152">
        <f t="shared" si="57"/>
        <v>80.074066496163681</v>
      </c>
    </row>
    <row r="161" spans="1:12" x14ac:dyDescent="0.2">
      <c r="A161" s="134">
        <f>A160+10</f>
        <v>1970</v>
      </c>
      <c r="B161" s="152">
        <v>10.4</v>
      </c>
      <c r="C161" s="132">
        <v>673</v>
      </c>
      <c r="D161" s="132">
        <v>65.599999999999994</v>
      </c>
      <c r="E161" s="132">
        <v>324</v>
      </c>
      <c r="H161" s="152">
        <v>4.7</v>
      </c>
      <c r="J161" s="152">
        <f t="shared" si="55"/>
        <v>222.15471153846153</v>
      </c>
      <c r="K161" s="152">
        <f t="shared" si="56"/>
        <v>35.644950933839816</v>
      </c>
      <c r="L161" s="152">
        <f t="shared" si="57"/>
        <v>109.41294511115483</v>
      </c>
    </row>
    <row r="162" spans="1:12" x14ac:dyDescent="0.2">
      <c r="A162" s="134">
        <f t="shared" si="58"/>
        <v>1980</v>
      </c>
      <c r="B162" s="152">
        <v>9.5</v>
      </c>
      <c r="C162" s="132">
        <v>550</v>
      </c>
      <c r="D162" s="132">
        <v>53.9</v>
      </c>
      <c r="E162" s="132">
        <v>378</v>
      </c>
      <c r="H162" s="152">
        <v>4.5</v>
      </c>
      <c r="J162" s="152">
        <f t="shared" si="55"/>
        <v>198.75263157894733</v>
      </c>
      <c r="K162" s="152">
        <f t="shared" si="56"/>
        <v>32.06215291314706</v>
      </c>
      <c r="L162" s="152">
        <f t="shared" si="57"/>
        <v>139.74144568582579</v>
      </c>
    </row>
    <row r="163" spans="1:12" x14ac:dyDescent="0.2">
      <c r="A163" s="134">
        <f t="shared" si="58"/>
        <v>1990</v>
      </c>
      <c r="B163" s="152">
        <v>12</v>
      </c>
      <c r="C163" s="132">
        <v>528</v>
      </c>
      <c r="D163" s="132">
        <v>59.6</v>
      </c>
      <c r="E163" s="132">
        <v>514</v>
      </c>
      <c r="H163" s="152">
        <v>4.4000000000000004</v>
      </c>
      <c r="J163" s="152">
        <f t="shared" si="55"/>
        <v>151.05199999999999</v>
      </c>
      <c r="K163" s="152">
        <f t="shared" si="56"/>
        <v>28.066776406035661</v>
      </c>
      <c r="L163" s="152">
        <f t="shared" si="57"/>
        <v>150.43154305200341</v>
      </c>
    </row>
    <row r="164" spans="1:12" x14ac:dyDescent="0.2">
      <c r="A164" s="94" t="s">
        <v>164</v>
      </c>
      <c r="B164" s="152"/>
      <c r="C164" s="132">
        <v>17785</v>
      </c>
      <c r="D164" s="132">
        <v>436.8</v>
      </c>
      <c r="E164" s="132">
        <v>1817</v>
      </c>
      <c r="H164" s="152">
        <v>68.400000000000006</v>
      </c>
      <c r="J164" s="152"/>
      <c r="K164" s="152"/>
      <c r="L164" s="152"/>
    </row>
    <row r="165" spans="1:12" x14ac:dyDescent="0.2">
      <c r="B165" s="152"/>
      <c r="H165" s="152"/>
      <c r="J165" s="152"/>
      <c r="K165" s="152"/>
      <c r="L165" s="152"/>
    </row>
    <row r="166" spans="1:12" x14ac:dyDescent="0.2">
      <c r="A166" s="98" t="s">
        <v>177</v>
      </c>
      <c r="B166" s="152"/>
      <c r="H166" s="152"/>
      <c r="J166" s="152"/>
      <c r="K166" s="152"/>
      <c r="L166" s="152"/>
    </row>
    <row r="167" spans="1:12" x14ac:dyDescent="0.2">
      <c r="A167" s="98" t="s">
        <v>177</v>
      </c>
      <c r="B167" s="152"/>
      <c r="H167" s="152"/>
      <c r="J167" s="152"/>
      <c r="K167" s="152"/>
      <c r="L167" s="152"/>
    </row>
    <row r="168" spans="1:12" x14ac:dyDescent="0.2">
      <c r="A168" s="94" t="s">
        <v>164</v>
      </c>
      <c r="B168" s="152">
        <v>251.1</v>
      </c>
      <c r="C168" s="132">
        <v>19187</v>
      </c>
      <c r="D168" s="132">
        <v>526.4</v>
      </c>
      <c r="H168" s="152">
        <v>57</v>
      </c>
      <c r="J168" s="152">
        <f t="shared" ref="J168" si="59">(C168/40)/(B168/137.32)</f>
        <v>262.32166865790521</v>
      </c>
      <c r="K168" s="152">
        <f t="shared" ref="K168" si="60">(D168/24.3)/(B168/137.32)</f>
        <v>11.846680859362836</v>
      </c>
      <c r="L168" s="152"/>
    </row>
    <row r="169" spans="1:12" x14ac:dyDescent="0.2">
      <c r="A169" s="94" t="s">
        <v>178</v>
      </c>
      <c r="B169" s="152">
        <v>20.9</v>
      </c>
      <c r="C169" s="132">
        <v>1035</v>
      </c>
      <c r="D169" s="132">
        <v>105.5</v>
      </c>
      <c r="H169" s="152">
        <v>5.6</v>
      </c>
      <c r="J169" s="152">
        <f t="shared" ref="J169:J170" si="61">(C169/40)/(B169/137.32)</f>
        <v>170.00741626794257</v>
      </c>
      <c r="K169" s="152">
        <f t="shared" ref="K169:K170" si="62">(D169/24.3)/(B169/137.32)</f>
        <v>28.525528186346893</v>
      </c>
      <c r="L169" s="152"/>
    </row>
    <row r="170" spans="1:12" x14ac:dyDescent="0.2">
      <c r="A170" s="94" t="s">
        <v>179</v>
      </c>
      <c r="B170" s="152">
        <v>67.7</v>
      </c>
      <c r="C170" s="132">
        <v>1979</v>
      </c>
      <c r="D170" s="132">
        <v>817.5</v>
      </c>
      <c r="H170" s="152">
        <v>15.6</v>
      </c>
      <c r="J170" s="152">
        <f t="shared" si="61"/>
        <v>100.35313146233382</v>
      </c>
      <c r="K170" s="152">
        <f t="shared" si="62"/>
        <v>68.238050951000233</v>
      </c>
      <c r="L170" s="152"/>
    </row>
    <row r="171" spans="1:12" x14ac:dyDescent="0.2">
      <c r="B171" s="152"/>
      <c r="H171" s="152"/>
      <c r="J171" s="152"/>
      <c r="K171" s="152"/>
      <c r="L171" s="152"/>
    </row>
    <row r="172" spans="1:12" x14ac:dyDescent="0.2">
      <c r="B172" s="152"/>
      <c r="H172" s="152"/>
      <c r="J172" s="152"/>
      <c r="K172" s="152"/>
      <c r="L172" s="152"/>
    </row>
    <row r="173" spans="1:12" x14ac:dyDescent="0.2">
      <c r="A173" s="98" t="s">
        <v>180</v>
      </c>
      <c r="B173" s="152"/>
      <c r="H173" s="152"/>
      <c r="J173" s="152"/>
      <c r="K173" s="152"/>
      <c r="L173" s="152"/>
    </row>
    <row r="174" spans="1:12" x14ac:dyDescent="0.2">
      <c r="A174" s="94" t="s">
        <v>181</v>
      </c>
      <c r="B174" s="152">
        <v>16.600000000000001</v>
      </c>
      <c r="C174" s="132">
        <v>962</v>
      </c>
      <c r="D174" s="132">
        <v>536</v>
      </c>
      <c r="H174" s="152">
        <v>6.2</v>
      </c>
      <c r="J174" s="152">
        <f t="shared" ref="J174" si="63">(C174/40)/(B174/137.32)</f>
        <v>198.94855421686745</v>
      </c>
      <c r="K174" s="152">
        <f t="shared" ref="K174" si="64">(D174/24.3)/(B174/137.32)</f>
        <v>182.46695423669988</v>
      </c>
      <c r="L174" s="152"/>
    </row>
    <row r="175" spans="1:12" x14ac:dyDescent="0.2">
      <c r="A175" s="94" t="s">
        <v>182</v>
      </c>
      <c r="B175" s="152">
        <v>33</v>
      </c>
      <c r="C175" s="132">
        <v>3236</v>
      </c>
      <c r="D175" s="132">
        <v>667</v>
      </c>
      <c r="H175" s="152">
        <v>14.2</v>
      </c>
      <c r="J175" s="152">
        <f t="shared" ref="J175:J177" si="65">(C175/40)/(B175/137.32)</f>
        <v>336.64206060606062</v>
      </c>
      <c r="K175" s="152">
        <f t="shared" ref="K175:K177" si="66">(D175/24.3)/(B175/137.32)</f>
        <v>114.21927921187181</v>
      </c>
      <c r="L175" s="152"/>
    </row>
    <row r="176" spans="1:12" x14ac:dyDescent="0.2">
      <c r="A176" s="94" t="s">
        <v>183</v>
      </c>
      <c r="B176" s="152">
        <v>30.3</v>
      </c>
      <c r="C176" s="132">
        <v>3316</v>
      </c>
      <c r="D176" s="132">
        <v>623</v>
      </c>
      <c r="H176" s="152">
        <v>12</v>
      </c>
      <c r="J176" s="152">
        <f t="shared" si="65"/>
        <v>375.70389438943891</v>
      </c>
      <c r="K176" s="152">
        <f t="shared" si="66"/>
        <v>116.19112034660255</v>
      </c>
      <c r="L176" s="152"/>
    </row>
    <row r="177" spans="1:12" x14ac:dyDescent="0.2">
      <c r="A177" s="94" t="s">
        <v>184</v>
      </c>
      <c r="B177" s="152">
        <v>30.2</v>
      </c>
      <c r="C177" s="132">
        <v>5273</v>
      </c>
      <c r="D177" s="132">
        <v>880</v>
      </c>
      <c r="H177" s="152">
        <v>14.9</v>
      </c>
      <c r="J177" s="152">
        <f t="shared" si="65"/>
        <v>599.41089403973501</v>
      </c>
      <c r="K177" s="152">
        <f t="shared" si="66"/>
        <v>164.66574005941189</v>
      </c>
      <c r="L177" s="152"/>
    </row>
    <row r="178" spans="1:12" x14ac:dyDescent="0.2">
      <c r="B178" s="152"/>
      <c r="H178" s="152"/>
      <c r="J178" s="152"/>
      <c r="K178" s="152"/>
      <c r="L178" s="152"/>
    </row>
    <row r="179" spans="1:12" x14ac:dyDescent="0.2">
      <c r="A179" s="98" t="s">
        <v>185</v>
      </c>
      <c r="B179" s="152"/>
      <c r="H179" s="152"/>
      <c r="J179" s="152"/>
      <c r="K179" s="152"/>
      <c r="L179" s="152"/>
    </row>
    <row r="180" spans="1:12" x14ac:dyDescent="0.2">
      <c r="A180" s="94" t="s">
        <v>181</v>
      </c>
      <c r="B180" s="152">
        <v>12</v>
      </c>
      <c r="C180" s="132">
        <v>776</v>
      </c>
      <c r="D180" s="132">
        <v>508.8</v>
      </c>
      <c r="H180" s="152">
        <v>4.7</v>
      </c>
      <c r="J180" s="152">
        <f t="shared" ref="J180" si="67">(C180/40)/(B180/137.32)</f>
        <v>222.00066666666663</v>
      </c>
      <c r="K180" s="152">
        <f t="shared" ref="K180" si="68">(D180/24.3)/(B180/137.32)</f>
        <v>239.60362139917694</v>
      </c>
      <c r="L180" s="152"/>
    </row>
    <row r="181" spans="1:12" x14ac:dyDescent="0.2">
      <c r="A181" s="94" t="s">
        <v>182</v>
      </c>
      <c r="B181" s="152">
        <v>27.6</v>
      </c>
      <c r="C181" s="132">
        <v>2106</v>
      </c>
      <c r="D181" s="132">
        <v>834.7</v>
      </c>
      <c r="H181" s="152">
        <v>13.7</v>
      </c>
      <c r="J181" s="152">
        <f t="shared" ref="J181:J184" si="69">(C181/40)/(B181/137.32)</f>
        <v>261.95282608695646</v>
      </c>
      <c r="K181" s="152">
        <f t="shared" ref="K181:K184" si="70">(D181/24.3)/(B181/137.32)</f>
        <v>170.90267191507127</v>
      </c>
      <c r="L181" s="152"/>
    </row>
    <row r="182" spans="1:12" x14ac:dyDescent="0.2">
      <c r="A182" s="94" t="s">
        <v>183</v>
      </c>
      <c r="B182" s="152">
        <v>26.1</v>
      </c>
      <c r="C182" s="132">
        <v>3138</v>
      </c>
      <c r="D182" s="132">
        <v>723.4</v>
      </c>
      <c r="H182" s="152">
        <v>12.5</v>
      </c>
      <c r="J182" s="152">
        <f t="shared" si="69"/>
        <v>412.74919540229882</v>
      </c>
      <c r="K182" s="152">
        <f t="shared" si="70"/>
        <v>156.62659918326156</v>
      </c>
      <c r="L182" s="152"/>
    </row>
    <row r="183" spans="1:12" x14ac:dyDescent="0.2">
      <c r="A183" s="94" t="s">
        <v>178</v>
      </c>
      <c r="B183" s="152">
        <v>13.1</v>
      </c>
      <c r="C183" s="132">
        <v>811</v>
      </c>
      <c r="D183" s="132">
        <v>140.6</v>
      </c>
      <c r="H183" s="152">
        <v>5.6</v>
      </c>
      <c r="J183" s="152">
        <f t="shared" si="69"/>
        <v>212.53152671755723</v>
      </c>
      <c r="K183" s="152">
        <f t="shared" si="70"/>
        <v>60.651500015706965</v>
      </c>
      <c r="L183" s="152"/>
    </row>
    <row r="184" spans="1:12" x14ac:dyDescent="0.2">
      <c r="A184" s="94" t="s">
        <v>179</v>
      </c>
      <c r="B184" s="152">
        <v>20.5</v>
      </c>
      <c r="C184" s="132">
        <v>683</v>
      </c>
      <c r="D184" s="132">
        <v>455.2</v>
      </c>
      <c r="H184" s="152">
        <v>10</v>
      </c>
      <c r="J184" s="152">
        <f t="shared" si="69"/>
        <v>114.37751219512194</v>
      </c>
      <c r="K184" s="152">
        <f t="shared" si="70"/>
        <v>125.48040550035128</v>
      </c>
      <c r="L184" s="152"/>
    </row>
    <row r="185" spans="1:12" x14ac:dyDescent="0.2">
      <c r="B185" s="152"/>
      <c r="H185" s="152"/>
      <c r="J185" s="152"/>
      <c r="K185" s="152"/>
      <c r="L185" s="152"/>
    </row>
    <row r="186" spans="1:12" x14ac:dyDescent="0.2">
      <c r="A186" s="98" t="s">
        <v>186</v>
      </c>
      <c r="B186" s="152"/>
      <c r="H186" s="152"/>
      <c r="J186" s="152"/>
      <c r="K186" s="152"/>
      <c r="L186" s="152"/>
    </row>
    <row r="187" spans="1:12" x14ac:dyDescent="0.2">
      <c r="A187" s="94" t="s">
        <v>181</v>
      </c>
      <c r="B187" s="152">
        <v>12.2</v>
      </c>
      <c r="C187" s="132">
        <v>1329</v>
      </c>
      <c r="D187" s="132">
        <v>492.7</v>
      </c>
      <c r="H187" s="152">
        <v>3.9</v>
      </c>
      <c r="J187" s="152">
        <f t="shared" ref="J187" si="71">(C187/40)/(B187/137.32)</f>
        <v>373.97188524590166</v>
      </c>
      <c r="K187" s="152">
        <f t="shared" ref="K187" si="72">(D187/24.3)/(B187/137.32)</f>
        <v>228.21818795115695</v>
      </c>
      <c r="L187" s="152"/>
    </row>
    <row r="188" spans="1:12" x14ac:dyDescent="0.2">
      <c r="A188" s="94" t="s">
        <v>182</v>
      </c>
      <c r="B188" s="152">
        <v>30</v>
      </c>
      <c r="C188" s="132">
        <v>3112</v>
      </c>
      <c r="D188" s="132">
        <v>828.7</v>
      </c>
      <c r="H188" s="152">
        <v>11.9</v>
      </c>
      <c r="J188" s="152">
        <f t="shared" ref="J188:J189" si="73">(C188/40)/(B188/137.32)</f>
        <v>356.11653333333328</v>
      </c>
      <c r="K188" s="152">
        <f t="shared" ref="K188:K189" si="74">(D188/24.3)/(B188/137.32)</f>
        <v>156.1002524005487</v>
      </c>
      <c r="L188" s="152"/>
    </row>
    <row r="189" spans="1:12" x14ac:dyDescent="0.2">
      <c r="A189" s="94" t="s">
        <v>179</v>
      </c>
      <c r="B189" s="152">
        <v>38.799999999999997</v>
      </c>
      <c r="C189" s="132">
        <v>2795</v>
      </c>
      <c r="D189" s="132">
        <v>468.3</v>
      </c>
      <c r="H189" s="152">
        <v>14.1</v>
      </c>
      <c r="J189" s="152">
        <f t="shared" si="73"/>
        <v>247.29987113402063</v>
      </c>
      <c r="K189" s="152">
        <f t="shared" si="74"/>
        <v>68.205587374315897</v>
      </c>
      <c r="L189" s="152"/>
    </row>
    <row r="190" spans="1:12" x14ac:dyDescent="0.2">
      <c r="J190" s="152"/>
      <c r="K190" s="152"/>
      <c r="L190" s="152"/>
    </row>
    <row r="191" spans="1:12" x14ac:dyDescent="0.2">
      <c r="A191" s="96" t="s">
        <v>205</v>
      </c>
      <c r="J191" s="152"/>
      <c r="K191" s="152"/>
      <c r="L191" s="152"/>
    </row>
    <row r="192" spans="1:12" x14ac:dyDescent="0.2">
      <c r="A192" s="99" t="s">
        <v>252</v>
      </c>
      <c r="B192" s="132">
        <v>11</v>
      </c>
      <c r="C192" s="132">
        <v>708</v>
      </c>
      <c r="D192" s="132">
        <v>223</v>
      </c>
      <c r="E192" s="132">
        <v>306</v>
      </c>
      <c r="J192" s="152">
        <f t="shared" ref="J192" si="75">(C192/40)/(B192/137.32)</f>
        <v>220.96036363636361</v>
      </c>
      <c r="K192" s="152">
        <f t="shared" ref="K192" si="76">(D192/24.3)/(B192/137.32)</f>
        <v>114.56176580621023</v>
      </c>
      <c r="L192" s="152">
        <f t="shared" ref="L192" si="77">(E192/39.1)/(B192/137.32)</f>
        <v>97.698023715415005</v>
      </c>
    </row>
    <row r="193" spans="1:12" x14ac:dyDescent="0.2">
      <c r="A193" s="99"/>
      <c r="J193" s="152"/>
      <c r="K193" s="152"/>
      <c r="L193" s="152"/>
    </row>
    <row r="194" spans="1:12" x14ac:dyDescent="0.2">
      <c r="A194" s="96" t="s">
        <v>206</v>
      </c>
      <c r="J194" s="152"/>
      <c r="K194" s="152"/>
      <c r="L194" s="152"/>
    </row>
    <row r="195" spans="1:12" x14ac:dyDescent="0.2">
      <c r="A195" s="98" t="s">
        <v>187</v>
      </c>
      <c r="J195" s="152"/>
      <c r="K195" s="152"/>
      <c r="L195" s="152"/>
    </row>
    <row r="196" spans="1:12" x14ac:dyDescent="0.2">
      <c r="A196" s="94" t="s">
        <v>188</v>
      </c>
      <c r="B196" s="152">
        <v>10.81</v>
      </c>
      <c r="C196" s="132">
        <v>1700</v>
      </c>
      <c r="J196" s="152">
        <f t="shared" ref="J196:J202" si="78">(C196/40)/(B196/137.32)</f>
        <v>539.8797409805735</v>
      </c>
      <c r="K196" s="152"/>
      <c r="L196" s="152"/>
    </row>
    <row r="197" spans="1:12" x14ac:dyDescent="0.2">
      <c r="A197" s="94" t="s">
        <v>189</v>
      </c>
      <c r="B197" s="152">
        <v>48.1</v>
      </c>
      <c r="C197" s="132">
        <v>1400</v>
      </c>
      <c r="J197" s="152">
        <f t="shared" si="78"/>
        <v>99.920997920997905</v>
      </c>
      <c r="K197" s="152"/>
      <c r="L197" s="152"/>
    </row>
    <row r="198" spans="1:12" x14ac:dyDescent="0.2">
      <c r="A198" s="94" t="s">
        <v>190</v>
      </c>
      <c r="B198" s="152">
        <v>14.7</v>
      </c>
      <c r="C198" s="132">
        <v>1200</v>
      </c>
      <c r="J198" s="152">
        <f t="shared" si="78"/>
        <v>280.24489795918367</v>
      </c>
      <c r="K198" s="152"/>
      <c r="L198" s="152"/>
    </row>
    <row r="199" spans="1:12" x14ac:dyDescent="0.2">
      <c r="A199" s="94" t="s">
        <v>191</v>
      </c>
      <c r="B199" s="152">
        <v>8.2899999999999991</v>
      </c>
      <c r="C199" s="132">
        <v>1800</v>
      </c>
      <c r="J199" s="152">
        <f t="shared" si="78"/>
        <v>745.40410132689988</v>
      </c>
      <c r="K199" s="152"/>
      <c r="L199" s="152"/>
    </row>
    <row r="200" spans="1:12" x14ac:dyDescent="0.2">
      <c r="A200" s="94" t="s">
        <v>192</v>
      </c>
      <c r="B200" s="152">
        <v>8.9</v>
      </c>
      <c r="C200" s="132">
        <v>1400</v>
      </c>
      <c r="J200" s="152">
        <f t="shared" si="78"/>
        <v>540.02247191011236</v>
      </c>
      <c r="K200" s="152"/>
      <c r="L200" s="152"/>
    </row>
    <row r="201" spans="1:12" x14ac:dyDescent="0.2">
      <c r="A201" s="94" t="s">
        <v>193</v>
      </c>
      <c r="B201" s="152">
        <v>6.28</v>
      </c>
      <c r="C201" s="132">
        <v>900</v>
      </c>
      <c r="J201" s="152">
        <f t="shared" si="78"/>
        <v>491.99044585987258</v>
      </c>
      <c r="K201" s="152"/>
      <c r="L201" s="152"/>
    </row>
    <row r="202" spans="1:12" x14ac:dyDescent="0.2">
      <c r="A202" s="94" t="s">
        <v>194</v>
      </c>
      <c r="B202" s="152">
        <v>17.8</v>
      </c>
      <c r="C202" s="132">
        <v>1700</v>
      </c>
      <c r="J202" s="152">
        <f t="shared" si="78"/>
        <v>327.87078651685391</v>
      </c>
      <c r="K202" s="152"/>
      <c r="L202" s="152"/>
    </row>
    <row r="203" spans="1:12" x14ac:dyDescent="0.2">
      <c r="B203" s="152"/>
    </row>
    <row r="204" spans="1:12" x14ac:dyDescent="0.2">
      <c r="A204" s="100"/>
    </row>
    <row r="206" spans="1:12" ht="17" thickBot="1" x14ac:dyDescent="0.25">
      <c r="A206" s="95"/>
      <c r="B206" s="141"/>
      <c r="C206" s="135"/>
      <c r="D206" s="135"/>
      <c r="E206" s="135"/>
      <c r="F206" s="135"/>
      <c r="G206" s="135"/>
      <c r="H206" s="135"/>
      <c r="I206" s="95"/>
      <c r="J206" s="135" t="s">
        <v>257</v>
      </c>
      <c r="K206" s="135" t="s">
        <v>258</v>
      </c>
      <c r="L206" s="135" t="s">
        <v>259</v>
      </c>
    </row>
    <row r="207" spans="1:12" s="127" customFormat="1" x14ac:dyDescent="0.2">
      <c r="A207" s="97" t="s">
        <v>262</v>
      </c>
      <c r="B207" s="159"/>
      <c r="C207" s="159"/>
      <c r="D207" s="159"/>
      <c r="E207" s="159"/>
      <c r="F207" s="159"/>
      <c r="G207" s="159"/>
      <c r="H207" s="159"/>
      <c r="I207" s="97"/>
      <c r="J207" s="160">
        <f>AVERAGE(J4:J202)</f>
        <v>555.3041859327609</v>
      </c>
      <c r="K207" s="160">
        <f>AVERAGE(K4:K202)</f>
        <v>124.30784332591389</v>
      </c>
      <c r="L207" s="160">
        <f>AVERAGE(L4:L202)</f>
        <v>541.03214931122238</v>
      </c>
    </row>
    <row r="208" spans="1:12" x14ac:dyDescent="0.2">
      <c r="A208" s="94" t="s">
        <v>261</v>
      </c>
      <c r="B208" s="144"/>
      <c r="C208" s="144"/>
      <c r="D208" s="144"/>
      <c r="E208" s="144"/>
      <c r="F208" s="144"/>
      <c r="G208" s="144"/>
      <c r="H208" s="144"/>
      <c r="J208" s="152">
        <f>STDEVA(J4:J202)</f>
        <v>2274.0391656666543</v>
      </c>
      <c r="K208" s="152">
        <f>STDEVA(K4:K202)</f>
        <v>343.95915092636375</v>
      </c>
      <c r="L208" s="152">
        <f>STDEVA(L4:L202)</f>
        <v>2818.1194205736106</v>
      </c>
    </row>
    <row r="209" spans="1:12" x14ac:dyDescent="0.2">
      <c r="A209" s="94" t="s">
        <v>260</v>
      </c>
      <c r="B209" s="144"/>
      <c r="C209" s="144"/>
      <c r="D209" s="144"/>
      <c r="E209" s="144"/>
      <c r="F209" s="144"/>
      <c r="G209" s="144"/>
      <c r="H209" s="144"/>
      <c r="J209" s="144">
        <f>COUNT(J4:J202)</f>
        <v>165</v>
      </c>
      <c r="K209" s="144">
        <f>COUNT(K4:K202)</f>
        <v>155</v>
      </c>
      <c r="L209" s="144">
        <f>COUNT(L4:L202)</f>
        <v>140</v>
      </c>
    </row>
    <row r="210" spans="1:12" x14ac:dyDescent="0.2">
      <c r="A210" s="94" t="s">
        <v>302</v>
      </c>
      <c r="B210" s="144"/>
      <c r="C210" s="144"/>
      <c r="D210" s="144"/>
      <c r="E210" s="144"/>
      <c r="F210" s="144"/>
      <c r="G210" s="144"/>
      <c r="H210" s="144"/>
      <c r="J210" s="152">
        <f>J208*2/SQRT(J209)</f>
        <v>354.0674178906882</v>
      </c>
      <c r="K210" s="152">
        <f>K208*2/SQRT(K209)</f>
        <v>55.254927675389439</v>
      </c>
      <c r="L210" s="152">
        <f>L208*2/SQRT(L209)</f>
        <v>476.34912372616975</v>
      </c>
    </row>
  </sheetData>
  <mergeCells count="2">
    <mergeCell ref="B1:H1"/>
    <mergeCell ref="J1:L1"/>
  </mergeCells>
  <pageMargins left="0.7" right="0.7" top="0.75" bottom="0.75" header="0.3" footer="0.3"/>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tabSelected="1" workbookViewId="0">
      <selection activeCell="M38" sqref="M38"/>
    </sheetView>
  </sheetViews>
  <sheetFormatPr baseColWidth="10" defaultRowHeight="15" x14ac:dyDescent="0.2"/>
  <cols>
    <col min="1" max="1" width="10.83203125" style="29"/>
    <col min="2" max="2" width="19" style="29" bestFit="1" customWidth="1"/>
    <col min="3" max="7" width="8.6640625" style="29" customWidth="1"/>
    <col min="8" max="10" width="9.6640625" style="29" customWidth="1"/>
    <col min="11" max="22" width="9.83203125" style="29" customWidth="1"/>
    <col min="23" max="16384" width="10.83203125" style="29"/>
  </cols>
  <sheetData>
    <row r="1" spans="1:38" ht="18" x14ac:dyDescent="0.25">
      <c r="A1" s="44" t="s">
        <v>0</v>
      </c>
      <c r="B1" s="44" t="s">
        <v>1</v>
      </c>
      <c r="C1" s="145" t="s">
        <v>269</v>
      </c>
      <c r="D1" s="145" t="s">
        <v>270</v>
      </c>
      <c r="E1" s="145" t="s">
        <v>271</v>
      </c>
      <c r="F1" s="145" t="s">
        <v>272</v>
      </c>
      <c r="G1" s="146" t="s">
        <v>273</v>
      </c>
      <c r="H1" s="203" t="s">
        <v>274</v>
      </c>
      <c r="I1" s="200"/>
      <c r="J1" s="200"/>
      <c r="K1" s="203" t="s">
        <v>275</v>
      </c>
      <c r="L1" s="200"/>
      <c r="M1" s="200"/>
      <c r="N1" s="203" t="s">
        <v>276</v>
      </c>
      <c r="O1" s="200"/>
      <c r="P1" s="200"/>
      <c r="Q1" s="199" t="s">
        <v>277</v>
      </c>
      <c r="R1" s="200"/>
      <c r="S1" s="200"/>
      <c r="T1" s="201" t="s">
        <v>278</v>
      </c>
      <c r="U1" s="202"/>
      <c r="V1" s="202"/>
      <c r="X1" s="71"/>
      <c r="Y1" s="71"/>
      <c r="Z1" s="71"/>
      <c r="AA1" s="71"/>
      <c r="AB1" s="71"/>
      <c r="AC1" s="71"/>
      <c r="AD1" s="71"/>
      <c r="AE1" s="71"/>
      <c r="AF1" s="71"/>
      <c r="AG1" s="147"/>
      <c r="AH1" s="71"/>
      <c r="AI1" s="71"/>
      <c r="AJ1" s="71"/>
      <c r="AK1" s="71"/>
      <c r="AL1" s="71"/>
    </row>
    <row r="2" spans="1:38" ht="16" x14ac:dyDescent="0.2">
      <c r="A2" s="148"/>
      <c r="B2" s="148"/>
      <c r="C2" s="146"/>
      <c r="D2" s="146"/>
      <c r="E2" s="146"/>
      <c r="F2" s="146"/>
      <c r="G2" s="146"/>
      <c r="H2" s="50" t="s">
        <v>38</v>
      </c>
      <c r="I2" s="143" t="s">
        <v>83</v>
      </c>
      <c r="J2" s="143" t="s">
        <v>84</v>
      </c>
      <c r="K2" s="50" t="s">
        <v>38</v>
      </c>
      <c r="L2" s="143" t="s">
        <v>83</v>
      </c>
      <c r="M2" s="143" t="s">
        <v>84</v>
      </c>
      <c r="N2" s="50" t="s">
        <v>38</v>
      </c>
      <c r="O2" s="143" t="s">
        <v>83</v>
      </c>
      <c r="P2" s="143" t="s">
        <v>84</v>
      </c>
      <c r="Q2" s="50" t="s">
        <v>38</v>
      </c>
      <c r="R2" s="143" t="s">
        <v>83</v>
      </c>
      <c r="S2" s="143" t="s">
        <v>84</v>
      </c>
      <c r="T2" s="50" t="s">
        <v>38</v>
      </c>
      <c r="U2" s="143" t="s">
        <v>83</v>
      </c>
      <c r="V2" s="143" t="s">
        <v>84</v>
      </c>
      <c r="X2" s="71"/>
      <c r="Y2" s="149"/>
      <c r="Z2" s="149"/>
      <c r="AA2" s="71"/>
      <c r="AB2" s="149"/>
      <c r="AC2" s="149"/>
      <c r="AD2" s="71"/>
      <c r="AE2" s="149"/>
      <c r="AF2" s="149"/>
      <c r="AG2" s="147"/>
      <c r="AH2" s="149"/>
      <c r="AI2" s="149"/>
      <c r="AJ2" s="71"/>
      <c r="AK2" s="149"/>
      <c r="AL2" s="149"/>
    </row>
    <row r="3" spans="1:38" ht="16" thickBot="1" x14ac:dyDescent="0.25">
      <c r="A3" s="20"/>
      <c r="B3" s="20"/>
      <c r="C3" s="150"/>
      <c r="D3" s="150"/>
      <c r="E3" s="150"/>
      <c r="F3" s="150"/>
      <c r="G3" s="150"/>
      <c r="H3" s="120"/>
      <c r="I3" s="19" t="s">
        <v>39</v>
      </c>
      <c r="J3" s="19" t="s">
        <v>39</v>
      </c>
      <c r="K3" s="120"/>
      <c r="L3" s="19" t="s">
        <v>39</v>
      </c>
      <c r="M3" s="19" t="s">
        <v>39</v>
      </c>
      <c r="N3" s="120"/>
      <c r="O3" s="19" t="s">
        <v>39</v>
      </c>
      <c r="P3" s="19" t="s">
        <v>39</v>
      </c>
      <c r="Q3" s="120"/>
      <c r="R3" s="19" t="s">
        <v>39</v>
      </c>
      <c r="S3" s="19" t="s">
        <v>39</v>
      </c>
      <c r="T3" s="120"/>
      <c r="U3" s="19" t="s">
        <v>39</v>
      </c>
      <c r="V3" s="19" t="s">
        <v>39</v>
      </c>
      <c r="X3" s="71"/>
      <c r="Y3" s="149"/>
      <c r="Z3" s="149"/>
      <c r="AA3" s="71"/>
      <c r="AB3" s="149"/>
      <c r="AC3" s="149"/>
      <c r="AD3" s="71"/>
      <c r="AE3" s="149"/>
      <c r="AF3" s="149"/>
      <c r="AG3" s="71"/>
      <c r="AH3" s="149"/>
      <c r="AI3" s="149"/>
      <c r="AJ3" s="71"/>
      <c r="AK3" s="149"/>
      <c r="AL3" s="149"/>
    </row>
    <row r="4" spans="1:38" x14ac:dyDescent="0.2">
      <c r="A4" s="65" t="s">
        <v>209</v>
      </c>
      <c r="B4" s="17"/>
      <c r="C4" s="17"/>
      <c r="D4" s="17"/>
      <c r="E4" s="17"/>
      <c r="F4" s="17"/>
      <c r="G4" s="17"/>
      <c r="H4" s="151"/>
      <c r="I4" s="151"/>
      <c r="J4" s="151"/>
      <c r="K4" s="151"/>
      <c r="L4" s="151"/>
      <c r="M4" s="151"/>
      <c r="N4" s="151"/>
      <c r="O4" s="151"/>
      <c r="P4" s="151"/>
      <c r="Q4" s="151"/>
      <c r="R4" s="151"/>
      <c r="S4" s="151"/>
      <c r="T4" s="151"/>
      <c r="U4" s="151"/>
      <c r="V4" s="151"/>
      <c r="X4" s="71"/>
      <c r="Y4" s="71"/>
      <c r="Z4" s="71"/>
      <c r="AA4" s="71"/>
      <c r="AB4" s="71"/>
      <c r="AC4" s="71"/>
      <c r="AD4" s="71"/>
      <c r="AE4" s="71"/>
      <c r="AF4" s="71"/>
      <c r="AG4" s="71"/>
      <c r="AH4" s="71"/>
      <c r="AI4" s="71"/>
      <c r="AJ4" s="71"/>
      <c r="AK4" s="71"/>
      <c r="AL4" s="71"/>
    </row>
    <row r="5" spans="1:38" ht="16" x14ac:dyDescent="0.2">
      <c r="A5" s="1" t="s">
        <v>68</v>
      </c>
      <c r="B5" s="1" t="s">
        <v>3</v>
      </c>
      <c r="C5" s="48">
        <v>260</v>
      </c>
      <c r="D5" s="48">
        <v>17.654</v>
      </c>
      <c r="E5" s="48">
        <v>22.459</v>
      </c>
      <c r="F5" s="48">
        <v>35.556662880592093</v>
      </c>
      <c r="G5" s="48">
        <v>375.78266288059206</v>
      </c>
      <c r="H5" s="152">
        <v>56.119078775129502</v>
      </c>
      <c r="I5" s="152">
        <v>28.576900005810515</v>
      </c>
      <c r="J5" s="152">
        <v>114.16167162134855</v>
      </c>
      <c r="K5" s="152">
        <v>254.65306711955643</v>
      </c>
      <c r="L5" s="152">
        <v>115.38509977095734</v>
      </c>
      <c r="M5" s="152">
        <v>515.78546155087258</v>
      </c>
      <c r="N5" s="152">
        <v>269.58083469521353</v>
      </c>
      <c r="O5" s="152">
        <v>106.71147930303425</v>
      </c>
      <c r="P5" s="152">
        <v>566.50231623195805</v>
      </c>
      <c r="Q5" s="152">
        <v>976.19989673792531</v>
      </c>
      <c r="R5" s="152">
        <v>474.75891206005167</v>
      </c>
      <c r="S5" s="152">
        <v>1824.4957650722372</v>
      </c>
      <c r="T5" s="87">
        <v>3.5977778997433969</v>
      </c>
      <c r="U5" s="87">
        <v>2.263386949309341</v>
      </c>
      <c r="V5" s="87">
        <v>5.8551887707815435</v>
      </c>
      <c r="W5" s="43"/>
      <c r="X5" s="60"/>
      <c r="Y5" s="60"/>
      <c r="Z5" s="71"/>
      <c r="AA5" s="71"/>
      <c r="AB5" s="71"/>
      <c r="AC5" s="71"/>
      <c r="AD5" s="71"/>
      <c r="AE5" s="71"/>
      <c r="AF5" s="71"/>
      <c r="AG5" s="71"/>
      <c r="AH5" s="71"/>
      <c r="AI5" s="71"/>
      <c r="AJ5" s="71"/>
      <c r="AK5" s="71"/>
      <c r="AL5" s="71"/>
    </row>
    <row r="6" spans="1:38" ht="16" x14ac:dyDescent="0.2">
      <c r="A6" s="1" t="s">
        <v>51</v>
      </c>
      <c r="B6" s="1" t="s">
        <v>5</v>
      </c>
      <c r="C6" s="48">
        <v>222.23379939085464</v>
      </c>
      <c r="D6" s="48">
        <v>21.09</v>
      </c>
      <c r="E6" s="48">
        <v>27.32</v>
      </c>
      <c r="F6" s="48">
        <v>39.556662880592093</v>
      </c>
      <c r="G6" s="48">
        <v>358.61046227144675</v>
      </c>
      <c r="H6" s="152">
        <v>36.937310316924467</v>
      </c>
      <c r="I6" s="152">
        <v>17.006772941341083</v>
      </c>
      <c r="J6" s="152">
        <v>90.023956150153111</v>
      </c>
      <c r="K6" s="152">
        <v>185.43144733680685</v>
      </c>
      <c r="L6" s="152">
        <v>71.578414944971286</v>
      </c>
      <c r="M6" s="152">
        <v>419.55223819256423</v>
      </c>
      <c r="N6" s="152">
        <v>169.93331907892681</v>
      </c>
      <c r="O6" s="152">
        <v>67.089911377858741</v>
      </c>
      <c r="P6" s="152">
        <v>484.71352180864523</v>
      </c>
      <c r="Q6" s="152">
        <v>683.67474436992484</v>
      </c>
      <c r="R6" s="152">
        <v>305.54238963993521</v>
      </c>
      <c r="S6" s="152">
        <v>1609.1888432934829</v>
      </c>
      <c r="T6" s="87">
        <v>2.906455099049575</v>
      </c>
      <c r="U6" s="87">
        <v>1.85201750028324</v>
      </c>
      <c r="V6" s="87">
        <v>5.4872891691470587</v>
      </c>
      <c r="W6" s="43"/>
      <c r="X6" s="60"/>
      <c r="Y6" s="60"/>
      <c r="Z6" s="71"/>
      <c r="AA6" s="71"/>
      <c r="AB6" s="71"/>
      <c r="AC6" s="71"/>
      <c r="AD6" s="71"/>
      <c r="AE6" s="71"/>
      <c r="AF6" s="71"/>
      <c r="AG6" s="71"/>
      <c r="AH6" s="71"/>
      <c r="AI6" s="71"/>
      <c r="AJ6" s="71"/>
      <c r="AK6" s="71"/>
      <c r="AL6" s="71"/>
    </row>
    <row r="7" spans="1:38" ht="16" x14ac:dyDescent="0.2">
      <c r="A7" s="1" t="s">
        <v>52</v>
      </c>
      <c r="B7" s="1" t="s">
        <v>7</v>
      </c>
      <c r="C7" s="48">
        <v>316.05109053371768</v>
      </c>
      <c r="D7" s="48">
        <v>12.717000000000001</v>
      </c>
      <c r="E7" s="48">
        <v>16</v>
      </c>
      <c r="F7" s="48">
        <v>28.556662880592093</v>
      </c>
      <c r="G7" s="48">
        <v>402.04175341430977</v>
      </c>
      <c r="H7" s="152">
        <v>16.859056264471398</v>
      </c>
      <c r="I7" s="152">
        <v>2.4268813613962128</v>
      </c>
      <c r="J7" s="152">
        <v>43.000887265721197</v>
      </c>
      <c r="K7" s="152">
        <v>65.947206637063019</v>
      </c>
      <c r="L7" s="152">
        <v>6.5341275854969707</v>
      </c>
      <c r="M7" s="152">
        <v>212.21601172022474</v>
      </c>
      <c r="N7" s="152">
        <v>71.329092417837117</v>
      </c>
      <c r="O7" s="152">
        <v>8.3355496921100514</v>
      </c>
      <c r="P7" s="152">
        <v>208.81174346267659</v>
      </c>
      <c r="Q7" s="152">
        <v>286.31977877366694</v>
      </c>
      <c r="R7" s="152">
        <v>45.747441463113944</v>
      </c>
      <c r="S7" s="152">
        <v>733.2548622199381</v>
      </c>
      <c r="T7" s="87">
        <v>1.7121642872714526</v>
      </c>
      <c r="U7" s="87">
        <v>1.1137877871504818</v>
      </c>
      <c r="V7" s="87">
        <v>2.8238276397732962</v>
      </c>
      <c r="W7" s="43"/>
      <c r="X7" s="60"/>
      <c r="Y7" s="60"/>
      <c r="Z7" s="71"/>
      <c r="AA7" s="71"/>
      <c r="AB7" s="71"/>
      <c r="AC7" s="71"/>
      <c r="AD7" s="71"/>
      <c r="AE7" s="71"/>
      <c r="AF7" s="71"/>
      <c r="AG7" s="71"/>
      <c r="AH7" s="71"/>
      <c r="AI7" s="71"/>
      <c r="AJ7" s="71"/>
      <c r="AK7" s="71"/>
      <c r="AL7" s="71"/>
    </row>
    <row r="8" spans="1:38" ht="16" x14ac:dyDescent="0.2">
      <c r="A8" s="1" t="s">
        <v>53</v>
      </c>
      <c r="B8" s="1" t="s">
        <v>9</v>
      </c>
      <c r="C8" s="48">
        <v>75.7087723063715</v>
      </c>
      <c r="D8" s="48">
        <v>15.207000000000001</v>
      </c>
      <c r="E8" s="48">
        <v>43.046399999999998</v>
      </c>
      <c r="F8" s="48">
        <v>20.824881837833878</v>
      </c>
      <c r="G8" s="48">
        <v>213.0404541442054</v>
      </c>
      <c r="H8" s="152">
        <v>20.594159247406552</v>
      </c>
      <c r="I8" s="152">
        <v>9.8361580636782335</v>
      </c>
      <c r="J8" s="152">
        <v>40.788803102528362</v>
      </c>
      <c r="K8" s="152">
        <v>92.078197349218314</v>
      </c>
      <c r="L8" s="152">
        <v>39.140170961607879</v>
      </c>
      <c r="M8" s="152">
        <v>187.25789996642391</v>
      </c>
      <c r="N8" s="152">
        <v>95.688279415175316</v>
      </c>
      <c r="O8" s="152">
        <v>40.559315892953151</v>
      </c>
      <c r="P8" s="152">
        <v>219.1348010087514</v>
      </c>
      <c r="Q8" s="152">
        <v>333.10120312436203</v>
      </c>
      <c r="R8" s="152">
        <v>172.43854073376249</v>
      </c>
      <c r="S8" s="152">
        <v>674.22067568929151</v>
      </c>
      <c r="T8" s="87">
        <v>2.5635584540149754</v>
      </c>
      <c r="U8" s="87">
        <v>1.8094168848186938</v>
      </c>
      <c r="V8" s="87">
        <v>4.1647542172103931</v>
      </c>
      <c r="W8" s="43"/>
      <c r="X8" s="60"/>
      <c r="Y8" s="60"/>
      <c r="Z8" s="71"/>
      <c r="AA8" s="71"/>
      <c r="AB8" s="71"/>
      <c r="AC8" s="71"/>
      <c r="AD8" s="71"/>
      <c r="AE8" s="71"/>
      <c r="AF8" s="71"/>
      <c r="AG8" s="71"/>
      <c r="AH8" s="71"/>
      <c r="AI8" s="71"/>
      <c r="AJ8" s="71"/>
      <c r="AK8" s="71"/>
      <c r="AL8" s="71"/>
    </row>
    <row r="9" spans="1:38" ht="16" x14ac:dyDescent="0.2">
      <c r="A9" s="1" t="s">
        <v>54</v>
      </c>
      <c r="B9" s="1" t="s">
        <v>10</v>
      </c>
      <c r="C9" s="48">
        <v>143.29475072054947</v>
      </c>
      <c r="D9" s="48">
        <v>69.653999999999996</v>
      </c>
      <c r="E9" s="48">
        <v>52.65</v>
      </c>
      <c r="F9" s="48">
        <v>27.556662880592093</v>
      </c>
      <c r="G9" s="48">
        <v>415.45941360114159</v>
      </c>
      <c r="H9" s="153"/>
      <c r="I9" s="152"/>
      <c r="J9" s="152"/>
      <c r="K9" s="152"/>
      <c r="L9" s="152"/>
      <c r="M9" s="152"/>
      <c r="N9" s="152"/>
      <c r="O9" s="152"/>
      <c r="P9" s="152"/>
      <c r="Q9" s="152"/>
      <c r="R9" s="152"/>
      <c r="S9" s="152"/>
      <c r="T9" s="87"/>
      <c r="U9" s="87"/>
      <c r="V9" s="87"/>
      <c r="W9" s="43"/>
      <c r="X9" s="60"/>
      <c r="Y9" s="60"/>
      <c r="Z9" s="71"/>
      <c r="AA9" s="71"/>
      <c r="AB9" s="71"/>
      <c r="AC9" s="71"/>
      <c r="AD9" s="71"/>
      <c r="AE9" s="71"/>
      <c r="AF9" s="71"/>
      <c r="AG9" s="71"/>
      <c r="AH9" s="71"/>
      <c r="AI9" s="71"/>
      <c r="AJ9" s="71"/>
      <c r="AK9" s="71"/>
      <c r="AL9" s="71"/>
    </row>
    <row r="10" spans="1:38" ht="16" x14ac:dyDescent="0.2">
      <c r="A10" s="1" t="s">
        <v>55</v>
      </c>
      <c r="B10" s="1" t="s">
        <v>11</v>
      </c>
      <c r="C10" s="48">
        <v>970.00663518734314</v>
      </c>
      <c r="D10" s="48">
        <v>29.375999999999998</v>
      </c>
      <c r="E10" s="48">
        <v>42.445</v>
      </c>
      <c r="F10" s="48">
        <v>31.556662880592093</v>
      </c>
      <c r="G10" s="48">
        <v>1145.2052980679352</v>
      </c>
      <c r="H10" s="152">
        <v>8.2601947364977999</v>
      </c>
      <c r="I10" s="152">
        <v>-85.256622941991097</v>
      </c>
      <c r="J10" s="152">
        <v>121.7990663986734</v>
      </c>
      <c r="K10" s="152">
        <v>18.922889107378499</v>
      </c>
      <c r="L10" s="152">
        <v>-375.75563184445537</v>
      </c>
      <c r="M10" s="152">
        <v>482.2097679869911</v>
      </c>
      <c r="N10" s="152">
        <v>28.455432306719771</v>
      </c>
      <c r="O10" s="152">
        <v>-431.51668615745928</v>
      </c>
      <c r="P10" s="152">
        <v>548.21618733112166</v>
      </c>
      <c r="Q10" s="152">
        <v>125.70164882755516</v>
      </c>
      <c r="R10" s="152">
        <v>-1550.9874434132803</v>
      </c>
      <c r="S10" s="152">
        <v>2041.9393240734075</v>
      </c>
      <c r="T10" s="87">
        <v>1.1097634188731271</v>
      </c>
      <c r="U10" s="87">
        <v>-0.3543313552861973</v>
      </c>
      <c r="V10" s="87">
        <v>2.7830334242413506</v>
      </c>
      <c r="W10" s="43"/>
      <c r="X10" s="63"/>
      <c r="Y10" s="63"/>
      <c r="Z10" s="154"/>
      <c r="AA10" s="154"/>
      <c r="AB10" s="154"/>
      <c r="AC10" s="154"/>
      <c r="AD10" s="154"/>
      <c r="AE10" s="154"/>
      <c r="AF10" s="154"/>
      <c r="AG10" s="154"/>
      <c r="AH10" s="154"/>
      <c r="AI10" s="154"/>
      <c r="AJ10" s="154"/>
      <c r="AK10" s="154"/>
      <c r="AL10" s="154"/>
    </row>
    <row r="11" spans="1:38" ht="16" x14ac:dyDescent="0.2">
      <c r="A11" s="1" t="s">
        <v>56</v>
      </c>
      <c r="B11" s="1" t="s">
        <v>12</v>
      </c>
      <c r="C11" s="48"/>
      <c r="D11" s="48"/>
      <c r="E11" s="48"/>
      <c r="F11" s="48"/>
      <c r="G11" s="48"/>
      <c r="H11" s="152"/>
      <c r="I11" s="152"/>
      <c r="J11" s="152"/>
      <c r="K11" s="152"/>
      <c r="L11" s="152"/>
      <c r="M11" s="152"/>
      <c r="N11" s="152"/>
      <c r="O11" s="152"/>
      <c r="P11" s="152"/>
      <c r="Q11" s="152"/>
      <c r="R11" s="152"/>
      <c r="S11" s="152"/>
      <c r="T11" s="87"/>
      <c r="U11" s="87"/>
      <c r="V11" s="87"/>
      <c r="W11" s="43"/>
      <c r="X11" s="63"/>
      <c r="Y11" s="63"/>
      <c r="Z11" s="154"/>
      <c r="AA11" s="154"/>
      <c r="AB11" s="154"/>
      <c r="AC11" s="154"/>
      <c r="AD11" s="154"/>
      <c r="AE11" s="154"/>
      <c r="AF11" s="154"/>
      <c r="AG11" s="154"/>
      <c r="AH11" s="154"/>
      <c r="AI11" s="154"/>
      <c r="AJ11" s="154"/>
      <c r="AK11" s="154"/>
      <c r="AL11" s="154"/>
    </row>
    <row r="12" spans="1:38" ht="16" x14ac:dyDescent="0.2">
      <c r="A12" s="1"/>
      <c r="B12" s="1"/>
      <c r="C12" s="48"/>
      <c r="D12" s="48"/>
      <c r="E12" s="48"/>
      <c r="F12" s="48"/>
      <c r="G12" s="48"/>
      <c r="H12" s="152"/>
      <c r="I12" s="152"/>
      <c r="J12" s="152"/>
      <c r="K12" s="152"/>
      <c r="L12" s="152"/>
      <c r="M12" s="152"/>
      <c r="N12" s="152"/>
      <c r="O12" s="152"/>
      <c r="P12" s="152"/>
      <c r="Q12" s="152"/>
      <c r="R12" s="152"/>
      <c r="S12" s="152"/>
      <c r="T12" s="87"/>
      <c r="U12" s="87"/>
      <c r="V12" s="87"/>
      <c r="W12" s="43"/>
      <c r="X12" s="63"/>
      <c r="Y12" s="63"/>
      <c r="Z12" s="154"/>
      <c r="AA12" s="154"/>
      <c r="AB12" s="154"/>
      <c r="AC12" s="154"/>
      <c r="AD12" s="154"/>
      <c r="AE12" s="154"/>
      <c r="AF12" s="154"/>
      <c r="AG12" s="154"/>
      <c r="AH12" s="154"/>
      <c r="AI12" s="154"/>
      <c r="AJ12" s="154"/>
      <c r="AK12" s="154"/>
      <c r="AL12" s="154"/>
    </row>
    <row r="13" spans="1:38" ht="16" x14ac:dyDescent="0.2">
      <c r="A13" s="65" t="s">
        <v>41</v>
      </c>
      <c r="B13" s="1"/>
      <c r="C13" s="142"/>
      <c r="D13" s="142"/>
      <c r="E13" s="142"/>
      <c r="F13" s="142"/>
      <c r="G13" s="48"/>
      <c r="H13" s="152"/>
      <c r="I13" s="152"/>
      <c r="J13" s="152"/>
      <c r="K13" s="152"/>
      <c r="L13" s="152"/>
      <c r="M13" s="152"/>
      <c r="N13" s="152"/>
      <c r="O13" s="152"/>
      <c r="P13" s="152"/>
      <c r="Q13" s="152"/>
      <c r="R13" s="152"/>
      <c r="S13" s="152"/>
      <c r="T13" s="87"/>
      <c r="U13" s="87"/>
      <c r="V13" s="87"/>
      <c r="W13" s="43"/>
      <c r="X13" s="63"/>
      <c r="Y13" s="63"/>
      <c r="Z13" s="154"/>
      <c r="AA13" s="154"/>
      <c r="AB13" s="154"/>
      <c r="AC13" s="154"/>
      <c r="AD13" s="154"/>
      <c r="AE13" s="154"/>
      <c r="AF13" s="154"/>
      <c r="AG13" s="154"/>
      <c r="AH13" s="154"/>
      <c r="AI13" s="154"/>
      <c r="AJ13" s="154"/>
      <c r="AK13" s="154"/>
      <c r="AL13" s="154"/>
    </row>
    <row r="14" spans="1:38" ht="16" x14ac:dyDescent="0.2">
      <c r="A14" s="30" t="s">
        <v>58</v>
      </c>
      <c r="B14" s="1" t="s">
        <v>43</v>
      </c>
      <c r="C14" s="48">
        <v>129.99887165021158</v>
      </c>
      <c r="D14" s="48">
        <v>89.919899999999998</v>
      </c>
      <c r="E14" s="48">
        <v>52.836000000000006</v>
      </c>
      <c r="F14" s="48">
        <v>24.356662880592094</v>
      </c>
      <c r="G14" s="48">
        <v>439.86733453080365</v>
      </c>
      <c r="H14" s="152">
        <v>26.130773463182003</v>
      </c>
      <c r="I14" s="152">
        <v>-11.171020772302281</v>
      </c>
      <c r="J14" s="152">
        <v>107.87694206209684</v>
      </c>
      <c r="K14" s="152">
        <v>137.4669971888336</v>
      </c>
      <c r="L14" s="152">
        <v>-47.329237748718178</v>
      </c>
      <c r="M14" s="152">
        <v>499.99668126449524</v>
      </c>
      <c r="N14" s="152">
        <v>134.63076315233874</v>
      </c>
      <c r="O14" s="152">
        <v>-36.487839352779503</v>
      </c>
      <c r="P14" s="152">
        <v>530.38142060888447</v>
      </c>
      <c r="Q14" s="152">
        <v>562.46805113565154</v>
      </c>
      <c r="R14" s="152">
        <v>-189.51077722672892</v>
      </c>
      <c r="S14" s="152">
        <v>1790.6687958463101</v>
      </c>
      <c r="T14" s="87">
        <v>2.2787220304404356</v>
      </c>
      <c r="U14" s="87">
        <v>0.56916378564715264</v>
      </c>
      <c r="V14" s="87">
        <v>5.0709292445104506</v>
      </c>
      <c r="W14" s="43"/>
      <c r="X14" s="63"/>
      <c r="Y14" s="63"/>
      <c r="Z14" s="154"/>
      <c r="AA14" s="154"/>
      <c r="AB14" s="154"/>
      <c r="AC14" s="154"/>
      <c r="AD14" s="154"/>
      <c r="AE14" s="154"/>
      <c r="AF14" s="154"/>
      <c r="AG14" s="154"/>
      <c r="AH14" s="154"/>
      <c r="AI14" s="154"/>
      <c r="AJ14" s="154"/>
      <c r="AK14" s="154"/>
      <c r="AL14" s="154"/>
    </row>
    <row r="15" spans="1:38" ht="16" x14ac:dyDescent="0.2">
      <c r="A15" s="30" t="s">
        <v>57</v>
      </c>
      <c r="B15" s="1" t="s">
        <v>42</v>
      </c>
      <c r="C15" s="48">
        <v>124.82273256883546</v>
      </c>
      <c r="D15" s="48">
        <v>55.213200000000001</v>
      </c>
      <c r="E15" s="48">
        <v>36.370999999999995</v>
      </c>
      <c r="F15" s="48">
        <v>33.071930531638145</v>
      </c>
      <c r="G15" s="48">
        <v>341.06306310047358</v>
      </c>
      <c r="H15" s="152">
        <v>61.395223946346825</v>
      </c>
      <c r="I15" s="152">
        <v>21.292749492237775</v>
      </c>
      <c r="J15" s="152">
        <v>169.29298875176391</v>
      </c>
      <c r="K15" s="152">
        <v>271.51524131576451</v>
      </c>
      <c r="L15" s="152">
        <v>81.45199279234167</v>
      </c>
      <c r="M15" s="152">
        <v>820.65913811110102</v>
      </c>
      <c r="N15" s="152">
        <v>288.11697696827446</v>
      </c>
      <c r="O15" s="152">
        <v>82.143481753639833</v>
      </c>
      <c r="P15" s="152">
        <v>864.59777337977016</v>
      </c>
      <c r="Q15" s="152">
        <v>1046.1660489970177</v>
      </c>
      <c r="R15" s="152">
        <v>373.67142626194186</v>
      </c>
      <c r="S15" s="152">
        <v>2852.8325892538624</v>
      </c>
      <c r="T15" s="87">
        <v>4.0673683614013285</v>
      </c>
      <c r="U15" s="87">
        <v>2.0956080170776574</v>
      </c>
      <c r="V15" s="87">
        <v>9.3645310732855531</v>
      </c>
      <c r="W15" s="43"/>
      <c r="X15" s="63"/>
      <c r="Y15" s="63"/>
      <c r="Z15" s="154"/>
      <c r="AA15" s="154"/>
      <c r="AB15" s="154"/>
      <c r="AC15" s="154"/>
      <c r="AD15" s="154"/>
      <c r="AE15" s="154"/>
      <c r="AF15" s="154"/>
      <c r="AG15" s="154"/>
      <c r="AH15" s="154"/>
      <c r="AI15" s="154"/>
      <c r="AJ15" s="154"/>
      <c r="AK15" s="154"/>
      <c r="AL15" s="154"/>
    </row>
    <row r="16" spans="1:38" ht="16" x14ac:dyDescent="0.2">
      <c r="A16" s="1" t="s">
        <v>59</v>
      </c>
      <c r="B16" s="1" t="s">
        <v>16</v>
      </c>
      <c r="C16" s="48">
        <v>73.797965946826025</v>
      </c>
      <c r="D16" s="48">
        <v>17.506999999999998</v>
      </c>
      <c r="E16" s="48">
        <v>30.266999999999999</v>
      </c>
      <c r="F16" s="48">
        <v>29.822665152236837</v>
      </c>
      <c r="G16" s="48">
        <v>199.16863109906285</v>
      </c>
      <c r="H16" s="152"/>
      <c r="I16" s="152"/>
      <c r="J16" s="152"/>
      <c r="K16" s="152"/>
      <c r="L16" s="152"/>
      <c r="M16" s="152"/>
      <c r="N16" s="152"/>
      <c r="O16" s="152"/>
      <c r="P16" s="152"/>
      <c r="Q16" s="152"/>
      <c r="R16" s="152"/>
      <c r="S16" s="152"/>
      <c r="T16" s="87"/>
      <c r="U16" s="87"/>
      <c r="V16" s="87"/>
      <c r="W16" s="43"/>
      <c r="X16" s="43"/>
      <c r="Y16" s="43"/>
    </row>
    <row r="17" spans="1:25" ht="16" x14ac:dyDescent="0.2">
      <c r="A17" s="1" t="s">
        <v>290</v>
      </c>
      <c r="B17" s="1" t="s">
        <v>18</v>
      </c>
      <c r="C17" s="48">
        <v>107.63303081529877</v>
      </c>
      <c r="D17" s="48">
        <v>68.798600000000008</v>
      </c>
      <c r="E17" s="48">
        <v>34.506</v>
      </c>
      <c r="F17" s="48">
        <v>70.623910892902941</v>
      </c>
      <c r="G17" s="48">
        <v>384.86614170820172</v>
      </c>
      <c r="H17" s="152"/>
      <c r="I17" s="152"/>
      <c r="J17" s="152"/>
      <c r="K17" s="152"/>
      <c r="L17" s="152"/>
      <c r="M17" s="152"/>
      <c r="N17" s="152"/>
      <c r="O17" s="152"/>
      <c r="P17" s="152"/>
      <c r="Q17" s="152"/>
      <c r="R17" s="152"/>
      <c r="S17" s="152"/>
      <c r="T17" s="87"/>
      <c r="U17" s="87"/>
      <c r="V17" s="87"/>
      <c r="W17" s="43"/>
      <c r="X17" s="43"/>
      <c r="Y17" s="43"/>
    </row>
    <row r="18" spans="1:25" ht="16" x14ac:dyDescent="0.2">
      <c r="A18" s="1" t="s">
        <v>61</v>
      </c>
      <c r="B18" s="1" t="s">
        <v>44</v>
      </c>
      <c r="C18" s="48">
        <v>235.31096374364034</v>
      </c>
      <c r="D18" s="48">
        <v>91.803204725811</v>
      </c>
      <c r="E18" s="48">
        <v>68.852403544358253</v>
      </c>
      <c r="F18" s="48">
        <v>28.156662880592094</v>
      </c>
      <c r="G18" s="48">
        <v>584.77884316457084</v>
      </c>
      <c r="H18" s="152">
        <v>24.338539743677256</v>
      </c>
      <c r="I18" s="152">
        <v>-0.44738752992765368</v>
      </c>
      <c r="J18" s="152">
        <v>89.782575119179</v>
      </c>
      <c r="K18" s="152">
        <v>133.84509357591725</v>
      </c>
      <c r="L18" s="152">
        <v>-3.4394322118094927</v>
      </c>
      <c r="M18" s="152">
        <v>459.7633952426491</v>
      </c>
      <c r="N18" s="152">
        <v>110.45262116906038</v>
      </c>
      <c r="O18" s="152">
        <v>-9.704526431433429</v>
      </c>
      <c r="P18" s="152">
        <v>450.10752202282094</v>
      </c>
      <c r="Q18" s="152">
        <v>541.04437571890196</v>
      </c>
      <c r="R18" s="152">
        <v>-42.438498769621809</v>
      </c>
      <c r="S18" s="152">
        <v>1561.2825192476992</v>
      </c>
      <c r="T18" s="87">
        <v>1.9252119532762215</v>
      </c>
      <c r="U18" s="87">
        <v>0.92742812215988712</v>
      </c>
      <c r="V18" s="87">
        <v>3.669868339967143</v>
      </c>
      <c r="W18" s="43"/>
      <c r="X18" s="43"/>
      <c r="Y18" s="43"/>
    </row>
    <row r="19" spans="1:25" ht="16" x14ac:dyDescent="0.2">
      <c r="A19" s="1" t="s">
        <v>144</v>
      </c>
      <c r="B19" s="1" t="s">
        <v>240</v>
      </c>
      <c r="C19" s="142"/>
      <c r="D19" s="142"/>
      <c r="E19" s="142"/>
      <c r="F19" s="142"/>
      <c r="G19" s="48"/>
      <c r="H19" s="152"/>
      <c r="I19" s="152"/>
      <c r="J19" s="152"/>
      <c r="K19" s="152"/>
      <c r="L19" s="152"/>
      <c r="M19" s="152"/>
      <c r="N19" s="152"/>
      <c r="O19" s="152"/>
      <c r="P19" s="152"/>
      <c r="Q19" s="152"/>
      <c r="R19" s="152"/>
      <c r="S19" s="152"/>
      <c r="T19" s="87"/>
      <c r="U19" s="87"/>
      <c r="V19" s="87"/>
      <c r="W19" s="43"/>
      <c r="X19" s="43"/>
      <c r="Y19" s="43"/>
    </row>
    <row r="20" spans="1:25" ht="16" x14ac:dyDescent="0.2">
      <c r="A20" s="1" t="s">
        <v>143</v>
      </c>
      <c r="B20" s="1" t="s">
        <v>21</v>
      </c>
      <c r="C20" s="142"/>
      <c r="D20" s="142"/>
      <c r="E20" s="142"/>
      <c r="F20" s="142"/>
      <c r="G20" s="48"/>
      <c r="H20" s="152"/>
      <c r="I20" s="152"/>
      <c r="J20" s="152"/>
      <c r="K20" s="152"/>
      <c r="L20" s="152"/>
      <c r="M20" s="152"/>
      <c r="N20" s="152"/>
      <c r="O20" s="152"/>
      <c r="P20" s="152"/>
      <c r="Q20" s="152"/>
      <c r="R20" s="152"/>
      <c r="S20" s="152"/>
      <c r="T20" s="87"/>
      <c r="U20" s="87"/>
      <c r="V20" s="87"/>
      <c r="W20" s="43"/>
      <c r="X20" s="43"/>
      <c r="Y20" s="43"/>
    </row>
    <row r="21" spans="1:25" ht="16" x14ac:dyDescent="0.2">
      <c r="A21" s="1" t="s">
        <v>60</v>
      </c>
      <c r="B21" s="1" t="s">
        <v>17</v>
      </c>
      <c r="C21" s="48">
        <v>77.555920876538835</v>
      </c>
      <c r="D21" s="48">
        <v>26.7332</v>
      </c>
      <c r="E21" s="48">
        <v>30.711980000000001</v>
      </c>
      <c r="F21" s="48">
        <v>41.016662880592094</v>
      </c>
      <c r="G21" s="48">
        <v>233.46294375713092</v>
      </c>
      <c r="H21" s="152"/>
      <c r="I21" s="152"/>
      <c r="J21" s="152"/>
      <c r="K21" s="152"/>
      <c r="L21" s="152"/>
      <c r="M21" s="152"/>
      <c r="N21" s="152"/>
      <c r="O21" s="152"/>
      <c r="P21" s="152"/>
      <c r="Q21" s="152"/>
      <c r="R21" s="152"/>
      <c r="S21" s="152"/>
      <c r="T21" s="87"/>
      <c r="U21" s="87"/>
      <c r="V21" s="87"/>
      <c r="W21" s="43"/>
      <c r="X21" s="63"/>
      <c r="Y21" s="43"/>
    </row>
    <row r="22" spans="1:25" ht="16" x14ac:dyDescent="0.2">
      <c r="A22" s="1"/>
      <c r="B22" s="1"/>
      <c r="C22" s="48"/>
      <c r="D22" s="48"/>
      <c r="E22" s="48"/>
      <c r="F22" s="48"/>
      <c r="G22" s="48"/>
      <c r="H22" s="152"/>
      <c r="I22" s="152"/>
      <c r="J22" s="152"/>
      <c r="K22" s="152"/>
      <c r="L22" s="152"/>
      <c r="M22" s="152"/>
      <c r="N22" s="152"/>
      <c r="O22" s="152"/>
      <c r="P22" s="152"/>
      <c r="Q22" s="152"/>
      <c r="R22" s="152"/>
      <c r="S22" s="152"/>
      <c r="T22" s="87"/>
      <c r="U22" s="87"/>
      <c r="V22" s="87"/>
      <c r="W22" s="43"/>
      <c r="X22" s="63"/>
      <c r="Y22" s="43"/>
    </row>
    <row r="23" spans="1:25" ht="16" x14ac:dyDescent="0.2">
      <c r="A23" s="65" t="s">
        <v>208</v>
      </c>
      <c r="B23" s="1"/>
      <c r="C23" s="142"/>
      <c r="D23" s="142"/>
      <c r="E23" s="142"/>
      <c r="F23" s="142"/>
      <c r="G23" s="48"/>
      <c r="H23" s="152"/>
      <c r="I23" s="152"/>
      <c r="J23" s="152"/>
      <c r="K23" s="152"/>
      <c r="L23" s="152"/>
      <c r="M23" s="152"/>
      <c r="N23" s="152"/>
      <c r="O23" s="152"/>
      <c r="P23" s="152"/>
      <c r="Q23" s="152"/>
      <c r="R23" s="152"/>
      <c r="S23" s="152"/>
      <c r="T23" s="87"/>
      <c r="U23" s="87"/>
      <c r="V23" s="87"/>
      <c r="W23" s="43"/>
      <c r="X23" s="129"/>
      <c r="Y23" s="43"/>
    </row>
    <row r="24" spans="1:25" ht="16" x14ac:dyDescent="0.2">
      <c r="A24" s="30" t="s">
        <v>22</v>
      </c>
      <c r="B24" s="1" t="s">
        <v>23</v>
      </c>
      <c r="C24" s="48">
        <v>22.472049689440993</v>
      </c>
      <c r="D24" s="48">
        <v>7.5264000000000006</v>
      </c>
      <c r="E24" s="48">
        <v>6.580000000000001</v>
      </c>
      <c r="F24" s="48">
        <v>22.075031326713809</v>
      </c>
      <c r="G24" s="48">
        <v>72.759881016154807</v>
      </c>
      <c r="H24" s="152">
        <v>4.0142438327795178</v>
      </c>
      <c r="I24" s="152">
        <v>2.3570640444275019</v>
      </c>
      <c r="J24" s="152">
        <v>7.6549524225211529</v>
      </c>
      <c r="K24" s="152">
        <v>19.040036900294613</v>
      </c>
      <c r="L24" s="152">
        <v>8.270901384536506</v>
      </c>
      <c r="M24" s="152">
        <v>36.784871864352311</v>
      </c>
      <c r="N24" s="152">
        <v>20.535929538845167</v>
      </c>
      <c r="O24" s="152">
        <v>7.819275374997698</v>
      </c>
      <c r="P24" s="152">
        <v>40.198704828387179</v>
      </c>
      <c r="Q24" s="152">
        <v>74.044992172122292</v>
      </c>
      <c r="R24" s="152">
        <v>40.980287619436353</v>
      </c>
      <c r="S24" s="152">
        <v>126.69132475655482</v>
      </c>
      <c r="T24" s="87">
        <v>2.0176623592290119</v>
      </c>
      <c r="U24" s="87">
        <v>1.5632264243304292</v>
      </c>
      <c r="V24" s="87">
        <v>2.7412250128395024</v>
      </c>
      <c r="W24" s="43"/>
      <c r="X24" s="129"/>
      <c r="Y24" s="43"/>
    </row>
    <row r="25" spans="1:25" ht="16" x14ac:dyDescent="0.2">
      <c r="A25" s="30" t="s">
        <v>24</v>
      </c>
      <c r="B25" s="1" t="s">
        <v>25</v>
      </c>
      <c r="C25" s="48">
        <v>23.552795031055894</v>
      </c>
      <c r="D25" s="48">
        <v>3.5640000000000001</v>
      </c>
      <c r="E25" s="48">
        <v>3.08</v>
      </c>
      <c r="F25" s="48">
        <v>17.105280474847032</v>
      </c>
      <c r="G25" s="48">
        <v>53.946075505902925</v>
      </c>
      <c r="H25" s="152">
        <v>12.005918928342481</v>
      </c>
      <c r="I25" s="152">
        <v>6.7312742209422556</v>
      </c>
      <c r="J25" s="152">
        <v>23.02509192727517</v>
      </c>
      <c r="K25" s="152">
        <v>58.008860325885877</v>
      </c>
      <c r="L25" s="152">
        <v>29.494373566357826</v>
      </c>
      <c r="M25" s="152">
        <v>106.84169594284204</v>
      </c>
      <c r="N25" s="152">
        <v>62.042416439958998</v>
      </c>
      <c r="O25" s="152">
        <v>31.597313717932121</v>
      </c>
      <c r="P25" s="152">
        <v>122.10677842454304</v>
      </c>
      <c r="Q25" s="152">
        <v>206.91151142518302</v>
      </c>
      <c r="R25" s="152">
        <v>119.82894105800048</v>
      </c>
      <c r="S25" s="152">
        <v>367.19135227747734</v>
      </c>
      <c r="T25" s="87">
        <v>4.8355248177885013</v>
      </c>
      <c r="U25" s="87">
        <v>3.2212726307567729</v>
      </c>
      <c r="V25" s="87">
        <v>7.8066369765359163</v>
      </c>
      <c r="W25" s="43"/>
      <c r="X25" s="129"/>
      <c r="Y25" s="43"/>
    </row>
    <row r="26" spans="1:25" ht="16" x14ac:dyDescent="0.2">
      <c r="A26" s="31" t="s">
        <v>64</v>
      </c>
      <c r="B26" s="1" t="s">
        <v>26</v>
      </c>
      <c r="C26" s="142"/>
      <c r="D26" s="142"/>
      <c r="E26" s="142"/>
      <c r="F26" s="142"/>
      <c r="G26" s="48"/>
      <c r="H26" s="152"/>
      <c r="I26" s="152"/>
      <c r="J26" s="152"/>
      <c r="K26" s="152"/>
      <c r="L26" s="152"/>
      <c r="M26" s="152"/>
      <c r="N26" s="152"/>
      <c r="O26" s="152"/>
      <c r="P26" s="152"/>
      <c r="Q26" s="152"/>
      <c r="R26" s="152"/>
      <c r="S26" s="152"/>
      <c r="T26" s="87"/>
      <c r="U26" s="87"/>
      <c r="V26" s="87"/>
      <c r="W26" s="43"/>
      <c r="X26" s="129"/>
      <c r="Y26" s="43"/>
    </row>
    <row r="27" spans="1:25" ht="16" x14ac:dyDescent="0.2">
      <c r="A27" s="31"/>
      <c r="B27" s="1"/>
      <c r="C27" s="175"/>
      <c r="D27" s="175"/>
      <c r="E27" s="175"/>
      <c r="F27" s="175"/>
      <c r="G27" s="48"/>
      <c r="H27" s="152"/>
      <c r="I27" s="152"/>
      <c r="J27" s="152"/>
      <c r="K27" s="152"/>
      <c r="L27" s="152"/>
      <c r="M27" s="152"/>
      <c r="N27" s="152"/>
      <c r="O27" s="152"/>
      <c r="P27" s="152"/>
      <c r="Q27" s="152"/>
      <c r="R27" s="152"/>
      <c r="S27" s="152"/>
      <c r="T27" s="87"/>
      <c r="U27" s="87"/>
      <c r="V27" s="87"/>
      <c r="W27" s="43"/>
      <c r="X27" s="129"/>
      <c r="Y27" s="43"/>
    </row>
    <row r="28" spans="1:25" ht="16" x14ac:dyDescent="0.2">
      <c r="A28" s="65" t="s">
        <v>28</v>
      </c>
      <c r="B28" s="1"/>
      <c r="C28" s="142"/>
      <c r="D28" s="142"/>
      <c r="E28" s="142"/>
      <c r="F28" s="142"/>
      <c r="G28" s="48"/>
      <c r="H28" s="152"/>
      <c r="I28" s="152"/>
      <c r="J28" s="152"/>
      <c r="K28" s="152"/>
      <c r="L28" s="152"/>
      <c r="M28" s="152"/>
      <c r="N28" s="152"/>
      <c r="O28" s="152"/>
      <c r="P28" s="152"/>
      <c r="Q28" s="152"/>
      <c r="R28" s="152"/>
      <c r="S28" s="152"/>
      <c r="T28" s="87"/>
      <c r="U28" s="87"/>
      <c r="V28" s="87"/>
      <c r="W28" s="43"/>
      <c r="X28" s="130"/>
      <c r="Y28" s="43"/>
    </row>
    <row r="29" spans="1:25" ht="16" x14ac:dyDescent="0.2">
      <c r="A29" s="1" t="s">
        <v>65</v>
      </c>
      <c r="B29" s="31" t="s">
        <v>29</v>
      </c>
      <c r="C29" s="48">
        <v>27.981605036691818</v>
      </c>
      <c r="D29" s="48">
        <v>11.171193415637859</v>
      </c>
      <c r="E29" s="48">
        <v>21.787273482959268</v>
      </c>
      <c r="F29" s="48">
        <v>22.005938242910933</v>
      </c>
      <c r="G29" s="48">
        <v>115.90447707679699</v>
      </c>
      <c r="H29" s="152">
        <v>21.533652385475058</v>
      </c>
      <c r="I29" s="152">
        <v>10.760534299736943</v>
      </c>
      <c r="J29" s="152">
        <v>44.329152047981083</v>
      </c>
      <c r="K29" s="152">
        <v>95.981266691016671</v>
      </c>
      <c r="L29" s="152">
        <v>47.978097525587707</v>
      </c>
      <c r="M29" s="152">
        <v>216.47766084612908</v>
      </c>
      <c r="N29" s="152">
        <v>106.03862663077706</v>
      </c>
      <c r="O29" s="152">
        <v>46.803914355357563</v>
      </c>
      <c r="P29" s="152">
        <v>247.888787416333</v>
      </c>
      <c r="Q29" s="152">
        <v>350.00348965573789</v>
      </c>
      <c r="R29" s="152">
        <v>202.54035388700891</v>
      </c>
      <c r="S29" s="152">
        <v>787.18529801920772</v>
      </c>
      <c r="T29" s="87">
        <v>4.0197581532922975</v>
      </c>
      <c r="U29" s="87">
        <v>2.7474765340842522</v>
      </c>
      <c r="V29" s="87">
        <v>7.7916729178427477</v>
      </c>
      <c r="W29" s="43"/>
      <c r="X29" s="129"/>
      <c r="Y29" s="43"/>
    </row>
    <row r="30" spans="1:25" ht="16" x14ac:dyDescent="0.2">
      <c r="A30" s="1" t="s">
        <v>268</v>
      </c>
      <c r="B30" s="1" t="s">
        <v>31</v>
      </c>
      <c r="C30" s="48">
        <v>38.799999999999997</v>
      </c>
      <c r="D30" s="48">
        <v>16.212</v>
      </c>
      <c r="E30" s="48">
        <v>15.792000000000002</v>
      </c>
      <c r="F30" s="48">
        <v>30.912080020518083</v>
      </c>
      <c r="G30" s="48">
        <v>133.72008002051808</v>
      </c>
      <c r="H30" s="152">
        <v>14.248145150747046</v>
      </c>
      <c r="I30" s="152">
        <v>7.289541219603338</v>
      </c>
      <c r="J30" s="152">
        <v>27.675740948060906</v>
      </c>
      <c r="K30" s="152">
        <v>61.623630054801382</v>
      </c>
      <c r="L30" s="152">
        <v>32.917908249786549</v>
      </c>
      <c r="M30" s="152">
        <v>121.592574969504</v>
      </c>
      <c r="N30" s="152">
        <v>69.087042081885841</v>
      </c>
      <c r="O30" s="152">
        <v>32.898416963097439</v>
      </c>
      <c r="P30" s="152">
        <v>139.05084830491421</v>
      </c>
      <c r="Q30" s="152">
        <v>223.54020254957751</v>
      </c>
      <c r="R30" s="152">
        <v>128.30245638600829</v>
      </c>
      <c r="S30" s="152">
        <v>449.02524187059123</v>
      </c>
      <c r="T30" s="87">
        <v>2.6717025783657724</v>
      </c>
      <c r="U30" s="87">
        <v>1.95948533957145</v>
      </c>
      <c r="V30" s="87">
        <v>4.3579492459299498</v>
      </c>
      <c r="W30" s="43"/>
      <c r="X30" s="63"/>
      <c r="Y30" s="43"/>
    </row>
    <row r="31" spans="1:25" x14ac:dyDescent="0.2">
      <c r="A31" s="30" t="s">
        <v>67</v>
      </c>
      <c r="B31" s="1" t="s">
        <v>40</v>
      </c>
      <c r="C31" s="48">
        <v>32.699153737658669</v>
      </c>
      <c r="D31" s="48">
        <v>11.216982167352537</v>
      </c>
      <c r="E31" s="48">
        <v>21.013645054031588</v>
      </c>
      <c r="F31" s="48">
        <v>19.219919487582711</v>
      </c>
      <c r="G31" s="48">
        <v>116.38032766800964</v>
      </c>
      <c r="H31" s="48">
        <v>8.0070775166977182</v>
      </c>
      <c r="I31" s="48">
        <v>3.8334052502584339</v>
      </c>
      <c r="J31" s="48">
        <v>16.400136991425306</v>
      </c>
      <c r="K31" s="48">
        <v>31.651335959344316</v>
      </c>
      <c r="L31" s="48">
        <v>15.104221403349925</v>
      </c>
      <c r="M31" s="48">
        <v>72.370918064666924</v>
      </c>
      <c r="N31" s="48">
        <v>36.855087382494517</v>
      </c>
      <c r="O31" s="48">
        <v>15.758350782377342</v>
      </c>
      <c r="P31" s="48">
        <v>84.044065836138742</v>
      </c>
      <c r="Q31" s="48">
        <v>123.35734571961308</v>
      </c>
      <c r="R31" s="48">
        <v>67.894650609927211</v>
      </c>
      <c r="S31" s="48">
        <v>247.72563543351518</v>
      </c>
      <c r="T31" s="87">
        <v>2.0599501495777388</v>
      </c>
      <c r="U31" s="87">
        <v>1.5833859722719266</v>
      </c>
      <c r="V31" s="87">
        <v>3.1285868530993097</v>
      </c>
      <c r="W31" s="43"/>
      <c r="X31" s="63"/>
      <c r="Y31" s="43"/>
    </row>
    <row r="32" spans="1:25" x14ac:dyDescent="0.2">
      <c r="A32" s="1"/>
      <c r="B32" s="1"/>
      <c r="C32" s="48"/>
      <c r="D32" s="48"/>
      <c r="E32" s="48"/>
      <c r="F32" s="48"/>
      <c r="G32" s="48"/>
      <c r="H32" s="48"/>
      <c r="I32" s="48"/>
      <c r="J32" s="48"/>
      <c r="K32" s="48"/>
      <c r="L32" s="48"/>
      <c r="M32" s="48"/>
      <c r="N32" s="48"/>
      <c r="O32" s="48"/>
      <c r="P32" s="48"/>
      <c r="Q32" s="48"/>
      <c r="R32" s="48"/>
      <c r="S32" s="48"/>
      <c r="T32" s="87"/>
      <c r="U32" s="87"/>
      <c r="V32" s="87"/>
      <c r="W32" s="43"/>
      <c r="X32" s="43"/>
      <c r="Y32" s="43"/>
    </row>
    <row r="33" spans="1:25" ht="17" x14ac:dyDescent="0.25">
      <c r="A33" s="65" t="s">
        <v>306</v>
      </c>
      <c r="C33" s="43"/>
      <c r="D33" s="43"/>
      <c r="E33" s="43"/>
      <c r="F33" s="43"/>
      <c r="G33" s="155"/>
      <c r="H33" s="43"/>
      <c r="I33" s="43"/>
      <c r="J33" s="43"/>
      <c r="K33" s="43"/>
      <c r="L33" s="43"/>
      <c r="M33" s="43"/>
      <c r="N33" s="43"/>
      <c r="O33" s="43"/>
      <c r="P33" s="43"/>
      <c r="Q33" s="43"/>
      <c r="R33" s="43"/>
      <c r="S33" s="43"/>
      <c r="T33" s="156"/>
      <c r="U33" s="156"/>
      <c r="V33" s="156"/>
      <c r="W33" s="43"/>
      <c r="X33" s="43"/>
      <c r="Y33" s="43"/>
    </row>
    <row r="34" spans="1:25" ht="18" x14ac:dyDescent="0.25">
      <c r="A34" s="65" t="s">
        <v>295</v>
      </c>
      <c r="B34" s="17"/>
      <c r="C34" s="1"/>
      <c r="D34" s="1"/>
      <c r="E34" s="1"/>
      <c r="F34" s="1"/>
      <c r="G34" s="157"/>
      <c r="H34" s="1"/>
      <c r="I34" s="1"/>
      <c r="J34" s="1"/>
      <c r="K34" s="1"/>
      <c r="L34" s="1"/>
      <c r="M34" s="1"/>
      <c r="N34" s="1"/>
      <c r="O34" s="1"/>
      <c r="P34" s="1"/>
      <c r="Q34" s="157"/>
      <c r="R34" s="157"/>
      <c r="S34" s="157"/>
      <c r="T34" s="158"/>
      <c r="U34" s="158"/>
      <c r="V34" s="158"/>
      <c r="W34" s="43"/>
      <c r="X34" s="43"/>
      <c r="Y34" s="43"/>
    </row>
    <row r="35" spans="1:25" x14ac:dyDescent="0.2">
      <c r="C35" s="43"/>
      <c r="D35" s="43"/>
      <c r="E35" s="43"/>
      <c r="F35" s="43"/>
      <c r="G35" s="43"/>
      <c r="H35" s="43"/>
      <c r="I35" s="43"/>
      <c r="J35" s="43"/>
      <c r="K35" s="43"/>
      <c r="L35" s="43"/>
      <c r="M35" s="43"/>
      <c r="N35" s="43"/>
      <c r="O35" s="43"/>
      <c r="P35" s="43"/>
      <c r="Q35" s="43"/>
      <c r="R35" s="43"/>
      <c r="S35" s="43"/>
      <c r="T35" s="43"/>
      <c r="U35" s="43"/>
      <c r="V35" s="43"/>
      <c r="W35" s="43"/>
      <c r="X35" s="43"/>
      <c r="Y35" s="43"/>
    </row>
    <row r="37" spans="1:25" x14ac:dyDescent="0.2">
      <c r="C37" s="43"/>
      <c r="D37" s="43"/>
      <c r="E37" s="43"/>
      <c r="F37" s="43"/>
      <c r="G37" s="43"/>
      <c r="H37" s="43"/>
      <c r="I37" s="43"/>
      <c r="J37" s="43"/>
      <c r="K37" s="43"/>
      <c r="L37" s="43"/>
      <c r="M37" s="43"/>
      <c r="N37" s="43"/>
      <c r="O37" s="43"/>
      <c r="P37" s="43"/>
      <c r="Q37" s="43"/>
      <c r="R37" s="43"/>
      <c r="S37" s="43"/>
      <c r="T37" s="43"/>
      <c r="U37" s="43"/>
      <c r="V37" s="43"/>
      <c r="W37" s="43"/>
      <c r="X37" s="43"/>
      <c r="Y37" s="43"/>
    </row>
    <row r="38" spans="1:25" x14ac:dyDescent="0.2">
      <c r="C38" s="43"/>
      <c r="D38" s="43"/>
      <c r="E38" s="43"/>
      <c r="F38" s="43"/>
      <c r="G38" s="43"/>
      <c r="H38" s="43"/>
      <c r="I38" s="43"/>
      <c r="J38" s="43"/>
      <c r="K38" s="43"/>
      <c r="L38" s="43"/>
      <c r="M38" s="43"/>
      <c r="N38" s="43"/>
      <c r="O38" s="43"/>
      <c r="P38" s="43"/>
      <c r="Q38" s="43"/>
      <c r="R38" s="43"/>
      <c r="S38" s="43"/>
      <c r="T38" s="43"/>
      <c r="U38" s="43"/>
      <c r="V38" s="43"/>
      <c r="W38" s="43"/>
      <c r="X38" s="43"/>
      <c r="Y38" s="43"/>
    </row>
    <row r="39" spans="1:25" x14ac:dyDescent="0.2">
      <c r="C39" s="43"/>
      <c r="D39" s="43"/>
      <c r="E39" s="43"/>
      <c r="F39" s="43"/>
      <c r="G39" s="43"/>
      <c r="H39" s="43"/>
      <c r="I39" s="43"/>
      <c r="J39" s="43"/>
      <c r="K39" s="43"/>
      <c r="L39" s="43"/>
      <c r="M39" s="43"/>
      <c r="N39" s="43"/>
      <c r="O39" s="43"/>
      <c r="P39" s="43"/>
      <c r="Q39" s="43"/>
      <c r="R39" s="43"/>
      <c r="S39" s="43"/>
      <c r="T39" s="43"/>
      <c r="U39" s="43"/>
      <c r="V39" s="43"/>
      <c r="W39" s="43"/>
      <c r="X39" s="43"/>
      <c r="Y39" s="43"/>
    </row>
    <row r="40" spans="1:25" x14ac:dyDescent="0.2">
      <c r="C40" s="43"/>
      <c r="D40" s="43"/>
      <c r="E40" s="43"/>
      <c r="F40" s="43"/>
      <c r="G40" s="43"/>
      <c r="H40" s="43"/>
      <c r="I40" s="43"/>
      <c r="J40" s="43"/>
      <c r="K40" s="43"/>
      <c r="L40" s="43"/>
      <c r="M40" s="43"/>
      <c r="N40" s="43"/>
      <c r="O40" s="43"/>
      <c r="P40" s="43"/>
      <c r="Q40" s="43"/>
      <c r="R40" s="43"/>
      <c r="S40" s="43"/>
      <c r="T40" s="43"/>
      <c r="U40" s="43"/>
      <c r="V40" s="43"/>
      <c r="W40" s="43"/>
      <c r="X40" s="43"/>
      <c r="Y40" s="43"/>
    </row>
    <row r="41" spans="1:25" x14ac:dyDescent="0.2">
      <c r="C41" s="43"/>
      <c r="D41" s="43"/>
      <c r="E41" s="43"/>
      <c r="F41" s="43"/>
      <c r="G41" s="43"/>
      <c r="H41" s="43"/>
      <c r="I41" s="43"/>
      <c r="J41" s="43"/>
      <c r="K41" s="43"/>
      <c r="L41" s="43"/>
      <c r="M41" s="43"/>
      <c r="N41" s="43"/>
      <c r="O41" s="43"/>
      <c r="P41" s="43"/>
      <c r="Q41" s="43"/>
      <c r="R41" s="43"/>
      <c r="S41" s="43"/>
      <c r="T41" s="43"/>
      <c r="U41" s="43"/>
      <c r="V41" s="43"/>
      <c r="W41" s="43"/>
      <c r="X41" s="43"/>
      <c r="Y41" s="43"/>
    </row>
    <row r="42" spans="1:25" x14ac:dyDescent="0.2">
      <c r="C42" s="43"/>
      <c r="D42" s="43"/>
      <c r="E42" s="43"/>
      <c r="F42" s="43"/>
      <c r="G42" s="43"/>
      <c r="H42" s="43"/>
      <c r="I42" s="43"/>
      <c r="J42" s="43"/>
      <c r="K42" s="43"/>
      <c r="L42" s="43"/>
      <c r="M42" s="43"/>
      <c r="N42" s="43"/>
      <c r="O42" s="43"/>
      <c r="P42" s="43"/>
      <c r="Q42" s="43"/>
      <c r="R42" s="43"/>
      <c r="S42" s="43"/>
      <c r="T42" s="43"/>
      <c r="U42" s="43"/>
      <c r="V42" s="43"/>
      <c r="W42" s="43"/>
      <c r="X42" s="43"/>
      <c r="Y42" s="43"/>
    </row>
    <row r="43" spans="1:25" x14ac:dyDescent="0.2">
      <c r="C43" s="43"/>
      <c r="D43" s="43"/>
      <c r="E43" s="43"/>
      <c r="F43" s="43"/>
      <c r="G43" s="43"/>
      <c r="H43" s="43"/>
      <c r="I43" s="43"/>
      <c r="J43" s="43"/>
      <c r="K43" s="43"/>
      <c r="L43" s="43"/>
      <c r="M43" s="43"/>
      <c r="N43" s="43"/>
      <c r="O43" s="43"/>
      <c r="P43" s="43"/>
      <c r="Q43" s="43"/>
      <c r="R43" s="43"/>
      <c r="S43" s="43"/>
      <c r="T43" s="43"/>
      <c r="U43" s="43"/>
      <c r="V43" s="43"/>
      <c r="W43" s="43"/>
      <c r="X43" s="43"/>
      <c r="Y43" s="43"/>
    </row>
    <row r="44" spans="1:25" x14ac:dyDescent="0.2">
      <c r="C44" s="43"/>
      <c r="D44" s="43"/>
      <c r="E44" s="43"/>
      <c r="F44" s="43"/>
      <c r="G44" s="43"/>
      <c r="H44" s="43"/>
      <c r="I44" s="43"/>
      <c r="J44" s="43"/>
      <c r="K44" s="43"/>
      <c r="L44" s="43"/>
      <c r="M44" s="43"/>
      <c r="N44" s="43"/>
      <c r="O44" s="43"/>
      <c r="P44" s="43"/>
      <c r="Q44" s="43"/>
      <c r="R44" s="43"/>
      <c r="S44" s="43"/>
      <c r="T44" s="43"/>
      <c r="U44" s="43"/>
      <c r="V44" s="43"/>
      <c r="W44" s="43"/>
      <c r="X44" s="43"/>
      <c r="Y44" s="43"/>
    </row>
    <row r="45" spans="1:25" x14ac:dyDescent="0.2">
      <c r="C45" s="43"/>
      <c r="D45" s="43"/>
      <c r="E45" s="43"/>
      <c r="F45" s="43"/>
      <c r="G45" s="43"/>
      <c r="H45" s="43"/>
      <c r="I45" s="43"/>
      <c r="J45" s="43"/>
      <c r="K45" s="43"/>
      <c r="L45" s="43"/>
      <c r="M45" s="43"/>
      <c r="N45" s="43"/>
      <c r="O45" s="43"/>
      <c r="P45" s="43"/>
      <c r="Q45" s="43"/>
      <c r="R45" s="43"/>
      <c r="S45" s="43"/>
      <c r="T45" s="43"/>
      <c r="U45" s="43"/>
      <c r="V45" s="43"/>
      <c r="W45" s="43"/>
      <c r="X45" s="43"/>
      <c r="Y45" s="43"/>
    </row>
    <row r="46" spans="1:25" x14ac:dyDescent="0.2">
      <c r="C46" s="43"/>
      <c r="D46" s="43"/>
      <c r="E46" s="43"/>
      <c r="F46" s="43"/>
      <c r="G46" s="43"/>
      <c r="H46" s="43"/>
      <c r="I46" s="43"/>
      <c r="J46" s="43"/>
      <c r="K46" s="43"/>
      <c r="L46" s="43"/>
      <c r="M46" s="43"/>
      <c r="N46" s="43"/>
      <c r="O46" s="43"/>
      <c r="P46" s="43"/>
      <c r="Q46" s="43"/>
      <c r="R46" s="43"/>
      <c r="S46" s="43"/>
      <c r="T46" s="43"/>
      <c r="U46" s="43"/>
      <c r="V46" s="43"/>
      <c r="W46" s="43"/>
      <c r="X46" s="43"/>
      <c r="Y46" s="43"/>
    </row>
    <row r="47" spans="1:25" x14ac:dyDescent="0.2">
      <c r="C47" s="43"/>
      <c r="D47" s="43"/>
      <c r="E47" s="43"/>
      <c r="F47" s="43"/>
      <c r="G47" s="43"/>
      <c r="H47" s="43"/>
      <c r="I47" s="43"/>
      <c r="J47" s="43"/>
      <c r="K47" s="43"/>
      <c r="L47" s="43"/>
      <c r="M47" s="43"/>
      <c r="N47" s="43"/>
      <c r="O47" s="43"/>
      <c r="P47" s="43"/>
      <c r="Q47" s="43"/>
      <c r="R47" s="43"/>
      <c r="S47" s="43"/>
      <c r="T47" s="43"/>
      <c r="U47" s="43"/>
      <c r="V47" s="43"/>
      <c r="W47" s="43"/>
      <c r="X47" s="43"/>
      <c r="Y47" s="43"/>
    </row>
    <row r="48" spans="1:25" x14ac:dyDescent="0.2">
      <c r="C48" s="43"/>
      <c r="D48" s="43"/>
      <c r="E48" s="43"/>
      <c r="F48" s="43"/>
      <c r="G48" s="43"/>
      <c r="H48" s="43"/>
      <c r="I48" s="43"/>
      <c r="J48" s="43"/>
      <c r="K48" s="43"/>
      <c r="L48" s="43"/>
      <c r="M48" s="43"/>
      <c r="N48" s="43"/>
      <c r="O48" s="43"/>
      <c r="P48" s="43"/>
      <c r="Q48" s="43"/>
      <c r="R48" s="43"/>
      <c r="S48" s="43"/>
      <c r="T48" s="43"/>
      <c r="U48" s="43"/>
      <c r="V48" s="43"/>
      <c r="W48" s="43"/>
      <c r="X48" s="43"/>
      <c r="Y48" s="43"/>
    </row>
  </sheetData>
  <mergeCells count="5">
    <mergeCell ref="Q1:S1"/>
    <mergeCell ref="T1:V1"/>
    <mergeCell ref="N1:P1"/>
    <mergeCell ref="K1:M1"/>
    <mergeCell ref="H1:J1"/>
  </mergeCells>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8</vt:i4>
      </vt:variant>
    </vt:vector>
  </HeadingPairs>
  <TitlesOfParts>
    <vt:vector size="8" baseType="lpstr">
      <vt:lpstr>Table S.1</vt:lpstr>
      <vt:lpstr>Table S.2</vt:lpstr>
      <vt:lpstr>Table S.3</vt:lpstr>
      <vt:lpstr>Table S.4</vt:lpstr>
      <vt:lpstr>Table S.5</vt:lpstr>
      <vt:lpstr>Table S.6</vt:lpstr>
      <vt:lpstr>Table S.7</vt:lpstr>
      <vt:lpstr>Table S.8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Utilisateur de Microsoft Office</cp:lastModifiedBy>
  <dcterms:created xsi:type="dcterms:W3CDTF">2020-02-12T12:10:42Z</dcterms:created>
  <dcterms:modified xsi:type="dcterms:W3CDTF">2020-10-16T12:26:35Z</dcterms:modified>
</cp:coreProperties>
</file>