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823"/>
  <workbookPr date1904="1" showInkAnnotation="0" autoCompressPictures="0"/>
  <bookViews>
    <workbookView xWindow="0" yWindow="0" windowWidth="2560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9" i="1" l="1"/>
  <c r="O74" i="1"/>
  <c r="O68" i="1"/>
  <c r="O73" i="1"/>
  <c r="O67" i="1"/>
  <c r="O72" i="1"/>
  <c r="O55" i="1"/>
  <c r="O60" i="1"/>
  <c r="O56" i="1"/>
  <c r="O61" i="1"/>
  <c r="O54" i="1"/>
  <c r="O59" i="1"/>
  <c r="O25" i="1"/>
  <c r="O30" i="1"/>
  <c r="O26" i="1"/>
  <c r="O31" i="1"/>
  <c r="O24" i="1"/>
  <c r="O29" i="1"/>
  <c r="O7" i="1"/>
  <c r="O12" i="1"/>
  <c r="O8" i="1"/>
  <c r="O13" i="1"/>
  <c r="O6" i="1"/>
  <c r="O11" i="1"/>
  <c r="J103" i="1"/>
  <c r="J105" i="1"/>
  <c r="AB67" i="1"/>
  <c r="AF67" i="1"/>
  <c r="AB66" i="1"/>
  <c r="AF66" i="1"/>
  <c r="AB65" i="1"/>
  <c r="AF65" i="1"/>
  <c r="AB31" i="1"/>
  <c r="O36" i="1"/>
  <c r="AF31" i="1"/>
  <c r="AB30" i="1"/>
  <c r="O35" i="1"/>
  <c r="AF30" i="1"/>
  <c r="AB29" i="1"/>
  <c r="O34" i="1"/>
  <c r="AF29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54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6" i="1"/>
  <c r="AB56" i="1"/>
  <c r="AF56" i="1"/>
  <c r="AB55" i="1"/>
  <c r="AF55" i="1"/>
  <c r="AB54" i="1"/>
  <c r="AF54" i="1"/>
  <c r="AB26" i="1"/>
  <c r="AF26" i="1"/>
  <c r="AB25" i="1"/>
  <c r="AF25" i="1"/>
  <c r="AB24" i="1"/>
  <c r="AF24" i="1"/>
  <c r="AB7" i="1"/>
  <c r="AF7" i="1"/>
  <c r="AB8" i="1"/>
  <c r="AF8" i="1"/>
  <c r="AB6" i="1"/>
  <c r="AF6" i="1"/>
  <c r="H20" i="1"/>
  <c r="H81" i="1"/>
  <c r="N94" i="1"/>
  <c r="O94" i="1"/>
  <c r="P94" i="1"/>
  <c r="P36" i="1"/>
  <c r="N36" i="1"/>
  <c r="P35" i="1"/>
  <c r="N35" i="1"/>
  <c r="P34" i="1"/>
  <c r="N34" i="1"/>
  <c r="Q69" i="1"/>
  <c r="P69" i="1"/>
  <c r="N69" i="1"/>
  <c r="Q68" i="1"/>
  <c r="P68" i="1"/>
  <c r="N68" i="1"/>
  <c r="Q67" i="1"/>
  <c r="P67" i="1"/>
  <c r="N67" i="1"/>
  <c r="AD67" i="1"/>
  <c r="AC67" i="1"/>
  <c r="AA67" i="1"/>
  <c r="AD66" i="1"/>
  <c r="AC66" i="1"/>
  <c r="AA66" i="1"/>
  <c r="AD65" i="1"/>
  <c r="AC65" i="1"/>
  <c r="AA65" i="1"/>
  <c r="O95" i="1"/>
  <c r="P6" i="1"/>
  <c r="P7" i="1"/>
  <c r="P95" i="1"/>
  <c r="N6" i="1"/>
  <c r="N7" i="1"/>
  <c r="N95" i="1"/>
  <c r="AB93" i="1"/>
  <c r="AB94" i="1"/>
  <c r="AC93" i="1"/>
  <c r="AC6" i="1"/>
  <c r="AC7" i="1"/>
  <c r="AC94" i="1"/>
  <c r="AA93" i="1"/>
  <c r="AA6" i="1"/>
  <c r="AA7" i="1"/>
  <c r="AA94" i="1"/>
  <c r="N56" i="1"/>
  <c r="N55" i="1"/>
  <c r="N54" i="1"/>
  <c r="N26" i="1"/>
  <c r="N25" i="1"/>
  <c r="N24" i="1"/>
  <c r="N8" i="1"/>
  <c r="AC31" i="1"/>
  <c r="AA31" i="1"/>
  <c r="AC30" i="1"/>
  <c r="AA30" i="1"/>
  <c r="AA25" i="1"/>
  <c r="AC29" i="1"/>
  <c r="AA29" i="1"/>
  <c r="AA24" i="1"/>
  <c r="AD56" i="1"/>
  <c r="AC56" i="1"/>
  <c r="AA56" i="1"/>
  <c r="AD55" i="1"/>
  <c r="AC55" i="1"/>
  <c r="AA55" i="1"/>
  <c r="AD54" i="1"/>
  <c r="AC54" i="1"/>
  <c r="AA54" i="1"/>
  <c r="P56" i="1"/>
  <c r="P55" i="1"/>
  <c r="Q56" i="1"/>
  <c r="Q55" i="1"/>
  <c r="P54" i="1"/>
  <c r="Q54" i="1"/>
  <c r="AD26" i="1"/>
  <c r="AC26" i="1"/>
  <c r="AA26" i="1"/>
  <c r="AD25" i="1"/>
  <c r="AC25" i="1"/>
  <c r="AD24" i="1"/>
  <c r="AC24" i="1"/>
  <c r="P26" i="1"/>
  <c r="Q26" i="1"/>
  <c r="P24" i="1"/>
  <c r="Q24" i="1"/>
  <c r="P25" i="1"/>
  <c r="Q25" i="1"/>
  <c r="AD8" i="1"/>
  <c r="AC8" i="1"/>
  <c r="AA8" i="1"/>
  <c r="AD7" i="1"/>
  <c r="AD6" i="1"/>
  <c r="Q7" i="1"/>
  <c r="Q6" i="1"/>
  <c r="P8" i="1"/>
  <c r="Q8" i="1"/>
</calcChain>
</file>

<file path=xl/sharedStrings.xml><?xml version="1.0" encoding="utf-8"?>
<sst xmlns="http://schemas.openxmlformats.org/spreadsheetml/2006/main" count="211" uniqueCount="53">
  <si>
    <t>DEPTH</t>
  </si>
  <si>
    <t>NH1301</t>
  </si>
  <si>
    <t>NH1304</t>
  </si>
  <si>
    <t>June 9 2015</t>
  </si>
  <si>
    <t>mATN-cm2 cm-2 d-1</t>
  </si>
  <si>
    <t>Matn Flux B</t>
  </si>
  <si>
    <t>Matn Flux G</t>
  </si>
  <si>
    <t>Matn Flux R</t>
  </si>
  <si>
    <t>ppm-cm2  cm-2 d-1</t>
  </si>
  <si>
    <t>G PL2 flux</t>
  </si>
  <si>
    <t>B PL2 Flux</t>
  </si>
  <si>
    <t>R PL2 flux</t>
  </si>
  <si>
    <t>Record</t>
  </si>
  <si>
    <t>dive</t>
  </si>
  <si>
    <t>NH1204</t>
  </si>
  <si>
    <t>bad blank</t>
  </si>
  <si>
    <t>SD B PL2 Flux</t>
  </si>
  <si>
    <t>SD R PL2 Flux</t>
  </si>
  <si>
    <t>SD G PL2 Flux</t>
  </si>
  <si>
    <t>effect of amphipod carapace removed</t>
  </si>
  <si>
    <t>effect of ciproid barnicle fixed</t>
  </si>
  <si>
    <t>BUOY-84</t>
  </si>
  <si>
    <t>D DAYS</t>
  </si>
  <si>
    <t>DEPTH (M)</t>
  </si>
  <si>
    <t>ppm-cm2 cm-2 d-1</t>
  </si>
  <si>
    <t>ppm Flux B</t>
  </si>
  <si>
    <t>ppm Flux G</t>
  </si>
  <si>
    <t>ppm Flux R</t>
  </si>
  <si>
    <t>Average</t>
  </si>
  <si>
    <t>about 2% of CFE</t>
  </si>
  <si>
    <t>about 5% of CFE</t>
  </si>
  <si>
    <t>not included</t>
  </si>
  <si>
    <t>Bar width (d)</t>
  </si>
  <si>
    <t>CFE001</t>
  </si>
  <si>
    <t>Time weighted</t>
  </si>
  <si>
    <t>MAY 2012</t>
  </si>
  <si>
    <t>MAR 2013</t>
  </si>
  <si>
    <t>JAN 2013</t>
  </si>
  <si>
    <t>Bar center (d)</t>
  </si>
  <si>
    <t>in mmol C m-2 d-1</t>
  </si>
  <si>
    <t>BUOY/CFE</t>
  </si>
  <si>
    <t>hours</t>
  </si>
  <si>
    <t>swimmer effect</t>
  </si>
  <si>
    <t>PIC/POC</t>
  </si>
  <si>
    <t>G</t>
  </si>
  <si>
    <t>avg POCATN FLUX</t>
  </si>
  <si>
    <t>mmol -2 d-1</t>
  </si>
  <si>
    <t>1.8 hr</t>
  </si>
  <si>
    <t>SD B Flux</t>
  </si>
  <si>
    <t>SD G Flux</t>
  </si>
  <si>
    <t>SD R Flux</t>
  </si>
  <si>
    <t>Averages</t>
  </si>
  <si>
    <t>Cross Polarized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</si>
</sst>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8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b/>
      <sz val="10"/>
      <name val="Verdana"/>
    </font>
    <font>
      <sz val="12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19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" fontId="0" fillId="0" borderId="0" xfId="0" applyNumberFormat="1" applyFont="1" applyFill="1"/>
    <xf numFmtId="166" fontId="0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5" fontId="4" fillId="0" borderId="0" xfId="0" applyNumberFormat="1" applyFont="1"/>
    <xf numFmtId="165" fontId="5" fillId="0" borderId="0" xfId="0" applyNumberFormat="1" applyFont="1"/>
    <xf numFmtId="166" fontId="0" fillId="2" borderId="0" xfId="0" applyNumberFormat="1" applyFill="1"/>
    <xf numFmtId="2" fontId="0" fillId="0" borderId="0" xfId="0" applyNumberFormat="1"/>
    <xf numFmtId="17" fontId="0" fillId="0" borderId="0" xfId="0" applyNumberFormat="1"/>
    <xf numFmtId="165" fontId="6" fillId="0" borderId="0" xfId="0" applyNumberFormat="1" applyFont="1"/>
    <xf numFmtId="49" fontId="0" fillId="0" borderId="0" xfId="0" applyNumberFormat="1"/>
    <xf numFmtId="0" fontId="7" fillId="3" borderId="0" xfId="113"/>
    <xf numFmtId="0" fontId="6" fillId="0" borderId="0" xfId="0" applyFont="1"/>
    <xf numFmtId="166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</cellXfs>
  <cellStyles count="192">
    <cellStyle name="Bad" xfId="113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388670166229"/>
          <c:y val="0.226254218222722"/>
          <c:w val="0.558590551181102"/>
          <c:h val="0.72200863405587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Sheet1!$G$4</c:f>
              <c:strCache>
                <c:ptCount val="1"/>
                <c:pt idx="0">
                  <c:v>JAN 2013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Sheet1!$AB$6:$AB$8</c:f>
              <c:numCache>
                <c:formatCode>0.0</c:formatCode>
                <c:ptCount val="3"/>
                <c:pt idx="0">
                  <c:v>95.7160112458365</c:v>
                </c:pt>
                <c:pt idx="1">
                  <c:v>169.3710480732031</c:v>
                </c:pt>
                <c:pt idx="2">
                  <c:v>84.14461591940887</c:v>
                </c:pt>
              </c:numCache>
            </c:numRef>
          </c:xVal>
          <c:yVal>
            <c:numRef>
              <c:f>Sheet1!$Q$6:$Q$8</c:f>
              <c:numCache>
                <c:formatCode>0.0</c:formatCode>
                <c:ptCount val="3"/>
                <c:pt idx="0">
                  <c:v>144.0</c:v>
                </c:pt>
                <c:pt idx="1">
                  <c:v>320.0</c:v>
                </c:pt>
                <c:pt idx="2">
                  <c:v>506.0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Sheet1!$G$22</c:f>
              <c:strCache>
                <c:ptCount val="1"/>
                <c:pt idx="0">
                  <c:v>MAR 2013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Sheet1!$AB$24:$AB$26</c:f>
              <c:numCache>
                <c:formatCode>0.0</c:formatCode>
                <c:ptCount val="3"/>
                <c:pt idx="0">
                  <c:v>32.89997105451081</c:v>
                </c:pt>
                <c:pt idx="1">
                  <c:v>21.52170748073259</c:v>
                </c:pt>
                <c:pt idx="2">
                  <c:v>22.53694915847457</c:v>
                </c:pt>
              </c:numCache>
            </c:numRef>
          </c:xVal>
          <c:yVal>
            <c:numRef>
              <c:f>Sheet1!$AD$24:$AD$26</c:f>
              <c:numCache>
                <c:formatCode>0</c:formatCode>
                <c:ptCount val="3"/>
                <c:pt idx="0">
                  <c:v>167.6</c:v>
                </c:pt>
                <c:pt idx="1">
                  <c:v>264.6666666666666</c:v>
                </c:pt>
                <c:pt idx="2">
                  <c:v>508.7142857142857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Sheet1!$G$52</c:f>
              <c:strCache>
                <c:ptCount val="1"/>
                <c:pt idx="0">
                  <c:v>MAY 2012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Sheet1!$AB$54:$AB$56</c:f>
              <c:numCache>
                <c:formatCode>0.0</c:formatCode>
                <c:ptCount val="3"/>
                <c:pt idx="0">
                  <c:v>2.756968643762027</c:v>
                </c:pt>
                <c:pt idx="1">
                  <c:v>1.21573481638508</c:v>
                </c:pt>
                <c:pt idx="2">
                  <c:v>0.526267853068487</c:v>
                </c:pt>
              </c:numCache>
            </c:numRef>
          </c:xVal>
          <c:yVal>
            <c:numRef>
              <c:f>Sheet1!$AD$54:$AD$56</c:f>
              <c:numCache>
                <c:formatCode>0.0</c:formatCode>
                <c:ptCount val="3"/>
                <c:pt idx="0">
                  <c:v>431.6666666666666</c:v>
                </c:pt>
                <c:pt idx="1">
                  <c:v>673.3333333333333</c:v>
                </c:pt>
                <c:pt idx="2">
                  <c:v>897.5</c:v>
                </c:pt>
              </c:numCache>
            </c:numRef>
          </c:yVal>
          <c:smooth val="0"/>
        </c:ser>
        <c:ser>
          <c:idx val="3"/>
          <c:order val="3"/>
          <c:tx>
            <c:v>Jan 1.6 hr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Sheet1!$W$6:$W$19</c:f>
              <c:numCache>
                <c:formatCode>0.0</c:formatCode>
                <c:ptCount val="14"/>
                <c:pt idx="0">
                  <c:v>74.53477386224669</c:v>
                </c:pt>
                <c:pt idx="1">
                  <c:v>108.4962286412036</c:v>
                </c:pt>
                <c:pt idx="2">
                  <c:v>104.2753358322047</c:v>
                </c:pt>
                <c:pt idx="3">
                  <c:v>169.2969991546443</c:v>
                </c:pt>
                <c:pt idx="4">
                  <c:v>169.4207078904156</c:v>
                </c:pt>
                <c:pt idx="5">
                  <c:v>167.2168356190886</c:v>
                </c:pt>
                <c:pt idx="6">
                  <c:v>71.30510554979338</c:v>
                </c:pt>
                <c:pt idx="7">
                  <c:v>103.3197241014906</c:v>
                </c:pt>
                <c:pt idx="8">
                  <c:v>77.80901810694272</c:v>
                </c:pt>
                <c:pt idx="9">
                  <c:v>95.19678475449068</c:v>
                </c:pt>
                <c:pt idx="10">
                  <c:v>95.43972034989101</c:v>
                </c:pt>
                <c:pt idx="11">
                  <c:v>96.35322403498227</c:v>
                </c:pt>
                <c:pt idx="12">
                  <c:v>155.7532584396918</c:v>
                </c:pt>
                <c:pt idx="13">
                  <c:v>185.1674392621753</c:v>
                </c:pt>
              </c:numCache>
            </c:numRef>
          </c:xVal>
          <c:yVal>
            <c:numRef>
              <c:f>Sheet1!$Y$6:$Y$19</c:f>
              <c:numCache>
                <c:formatCode>0</c:formatCode>
                <c:ptCount val="14"/>
                <c:pt idx="0">
                  <c:v>144.0</c:v>
                </c:pt>
                <c:pt idx="1">
                  <c:v>144.0</c:v>
                </c:pt>
                <c:pt idx="2">
                  <c:v>144.0</c:v>
                </c:pt>
                <c:pt idx="3">
                  <c:v>320.0</c:v>
                </c:pt>
                <c:pt idx="4">
                  <c:v>320.0</c:v>
                </c:pt>
                <c:pt idx="5">
                  <c:v>320.0</c:v>
                </c:pt>
                <c:pt idx="6">
                  <c:v>506.0</c:v>
                </c:pt>
                <c:pt idx="7">
                  <c:v>506.0</c:v>
                </c:pt>
                <c:pt idx="8">
                  <c:v>506.0</c:v>
                </c:pt>
                <c:pt idx="9">
                  <c:v>144.0</c:v>
                </c:pt>
                <c:pt idx="10">
                  <c:v>144.0</c:v>
                </c:pt>
                <c:pt idx="11">
                  <c:v>144.0</c:v>
                </c:pt>
                <c:pt idx="12">
                  <c:v>320.0</c:v>
                </c:pt>
                <c:pt idx="13">
                  <c:v>320.0</c:v>
                </c:pt>
              </c:numCache>
            </c:numRef>
          </c:yVal>
          <c:smooth val="0"/>
        </c:ser>
        <c:ser>
          <c:idx val="4"/>
          <c:order val="4"/>
          <c:tx>
            <c:v>Mar 1.6 hr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bg1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Sheet1!$W$24:$W$49</c:f>
              <c:numCache>
                <c:formatCode>0.0000</c:formatCode>
                <c:ptCount val="26"/>
                <c:pt idx="0">
                  <c:v>34.06764276783398</c:v>
                </c:pt>
                <c:pt idx="1">
                  <c:v>24.71880885230466</c:v>
                </c:pt>
                <c:pt idx="2">
                  <c:v>18.7968182711184</c:v>
                </c:pt>
                <c:pt idx="3">
                  <c:v>66.17263852547725</c:v>
                </c:pt>
                <c:pt idx="4">
                  <c:v>12.50991523228984</c:v>
                </c:pt>
                <c:pt idx="5">
                  <c:v>39.50146675447902</c:v>
                </c:pt>
                <c:pt idx="6">
                  <c:v>10.64977921954266</c:v>
                </c:pt>
                <c:pt idx="7">
                  <c:v>2.561070831392417</c:v>
                </c:pt>
                <c:pt idx="8">
                  <c:v>25.09516739526079</c:v>
                </c:pt>
                <c:pt idx="9">
                  <c:v>10.46454268248097</c:v>
                </c:pt>
                <c:pt idx="10">
                  <c:v>65.97439451900298</c:v>
                </c:pt>
                <c:pt idx="11">
                  <c:v>46.32998528364219</c:v>
                </c:pt>
                <c:pt idx="12">
                  <c:v>32.54524189844031</c:v>
                </c:pt>
                <c:pt idx="13">
                  <c:v>13.51379444005154</c:v>
                </c:pt>
                <c:pt idx="14">
                  <c:v>52.67118302814261</c:v>
                </c:pt>
                <c:pt idx="15">
                  <c:v>29.28489838025054</c:v>
                </c:pt>
                <c:pt idx="16">
                  <c:v>9.513260044964388</c:v>
                </c:pt>
                <c:pt idx="17">
                  <c:v>43.15022063957418</c:v>
                </c:pt>
                <c:pt idx="18">
                  <c:v>48.95524133522192</c:v>
                </c:pt>
                <c:pt idx="19">
                  <c:v>1.572279173567862</c:v>
                </c:pt>
                <c:pt idx="20">
                  <c:v>8.616232971160526</c:v>
                </c:pt>
                <c:pt idx="21">
                  <c:v>30.20566828256</c:v>
                </c:pt>
                <c:pt idx="22">
                  <c:v>2.376069597991927</c:v>
                </c:pt>
                <c:pt idx="23">
                  <c:v>4.149310255435663</c:v>
                </c:pt>
                <c:pt idx="24">
                  <c:v>29.03895041840957</c:v>
                </c:pt>
                <c:pt idx="25">
                  <c:v>18.0191411804273</c:v>
                </c:pt>
              </c:numCache>
            </c:numRef>
          </c:xVal>
          <c:yVal>
            <c:numRef>
              <c:f>Sheet1!$Y$24:$Y$49</c:f>
              <c:numCache>
                <c:formatCode>0</c:formatCode>
                <c:ptCount val="26"/>
                <c:pt idx="0">
                  <c:v>164.0</c:v>
                </c:pt>
                <c:pt idx="1">
                  <c:v>164.0</c:v>
                </c:pt>
                <c:pt idx="2">
                  <c:v>164.0</c:v>
                </c:pt>
                <c:pt idx="3">
                  <c:v>164.0</c:v>
                </c:pt>
                <c:pt idx="4">
                  <c:v>271.0</c:v>
                </c:pt>
                <c:pt idx="5">
                  <c:v>271.0</c:v>
                </c:pt>
                <c:pt idx="6">
                  <c:v>271.0</c:v>
                </c:pt>
                <c:pt idx="7">
                  <c:v>503.0</c:v>
                </c:pt>
                <c:pt idx="8">
                  <c:v>503.0</c:v>
                </c:pt>
                <c:pt idx="9">
                  <c:v>503.0</c:v>
                </c:pt>
                <c:pt idx="10">
                  <c:v>173.0</c:v>
                </c:pt>
                <c:pt idx="11">
                  <c:v>173.0</c:v>
                </c:pt>
                <c:pt idx="12">
                  <c:v>173.0</c:v>
                </c:pt>
                <c:pt idx="13">
                  <c:v>261.0</c:v>
                </c:pt>
                <c:pt idx="14">
                  <c:v>261.0</c:v>
                </c:pt>
                <c:pt idx="15">
                  <c:v>261.0</c:v>
                </c:pt>
                <c:pt idx="16">
                  <c:v>513.0</c:v>
                </c:pt>
                <c:pt idx="17">
                  <c:v>513.0</c:v>
                </c:pt>
                <c:pt idx="18">
                  <c:v>513.0</c:v>
                </c:pt>
                <c:pt idx="19">
                  <c:v>167.0</c:v>
                </c:pt>
                <c:pt idx="20">
                  <c:v>167.0</c:v>
                </c:pt>
                <c:pt idx="21">
                  <c:v>167.0</c:v>
                </c:pt>
                <c:pt idx="22">
                  <c:v>262.0</c:v>
                </c:pt>
                <c:pt idx="23">
                  <c:v>262.0</c:v>
                </c:pt>
                <c:pt idx="24">
                  <c:v>262.0</c:v>
                </c:pt>
                <c:pt idx="25">
                  <c:v>513.0</c:v>
                </c:pt>
              </c:numCache>
            </c:numRef>
          </c:yVal>
          <c:smooth val="0"/>
        </c:ser>
        <c:ser>
          <c:idx val="5"/>
          <c:order val="5"/>
          <c:tx>
            <c:v>May 1.6 hr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Sheet1!$W$54:$W$77</c:f>
              <c:numCache>
                <c:formatCode>0.0000</c:formatCode>
                <c:ptCount val="24"/>
                <c:pt idx="0">
                  <c:v>2.837753122881689</c:v>
                </c:pt>
                <c:pt idx="1">
                  <c:v>0.360102636214816</c:v>
                </c:pt>
                <c:pt idx="2">
                  <c:v>5.692136344016373</c:v>
                </c:pt>
                <c:pt idx="3">
                  <c:v>0.991305593839008</c:v>
                </c:pt>
                <c:pt idx="4">
                  <c:v>2.781087956506096</c:v>
                </c:pt>
                <c:pt idx="5">
                  <c:v>4.568382099385381</c:v>
                </c:pt>
                <c:pt idx="6">
                  <c:v>0.611579121291118</c:v>
                </c:pt>
                <c:pt idx="7">
                  <c:v>0.922379628679401</c:v>
                </c:pt>
                <c:pt idx="8">
                  <c:v>0.138332718590162</c:v>
                </c:pt>
                <c:pt idx="9">
                  <c:v>2.380984673895491</c:v>
                </c:pt>
                <c:pt idx="10">
                  <c:v>0.718644223411834</c:v>
                </c:pt>
                <c:pt idx="11">
                  <c:v>8.112028651811746</c:v>
                </c:pt>
                <c:pt idx="12">
                  <c:v>0.283378040802383</c:v>
                </c:pt>
                <c:pt idx="13">
                  <c:v>0.287396120522111</c:v>
                </c:pt>
                <c:pt idx="14">
                  <c:v>1.051712463827853</c:v>
                </c:pt>
                <c:pt idx="15">
                  <c:v>-0.0249898814393154</c:v>
                </c:pt>
                <c:pt idx="16">
                  <c:v>0.125821692444235</c:v>
                </c:pt>
                <c:pt idx="17">
                  <c:v>1.384483838845321</c:v>
                </c:pt>
                <c:pt idx="18">
                  <c:v>0.5670147147054</c:v>
                </c:pt>
                <c:pt idx="19">
                  <c:v>3.229213786311892</c:v>
                </c:pt>
                <c:pt idx="20">
                  <c:v>0.914839640608998</c:v>
                </c:pt>
                <c:pt idx="21">
                  <c:v>0.234031761377187</c:v>
                </c:pt>
                <c:pt idx="22">
                  <c:v>0.365562418846761</c:v>
                </c:pt>
                <c:pt idx="23">
                  <c:v>0.378756892358941</c:v>
                </c:pt>
              </c:numCache>
            </c:numRef>
          </c:xVal>
          <c:yVal>
            <c:numRef>
              <c:f>Sheet1!$Y$54:$Y$77</c:f>
              <c:numCache>
                <c:formatCode>0.0</c:formatCode>
                <c:ptCount val="24"/>
                <c:pt idx="0">
                  <c:v>465.0</c:v>
                </c:pt>
                <c:pt idx="1">
                  <c:v>465.0</c:v>
                </c:pt>
                <c:pt idx="2">
                  <c:v>465.0</c:v>
                </c:pt>
                <c:pt idx="3">
                  <c:v>715.0</c:v>
                </c:pt>
                <c:pt idx="4">
                  <c:v>715.0</c:v>
                </c:pt>
                <c:pt idx="5">
                  <c:v>715.0</c:v>
                </c:pt>
                <c:pt idx="6">
                  <c:v>915.0</c:v>
                </c:pt>
                <c:pt idx="7">
                  <c:v>915.0</c:v>
                </c:pt>
                <c:pt idx="8">
                  <c:v>915.0</c:v>
                </c:pt>
                <c:pt idx="9">
                  <c:v>435.0</c:v>
                </c:pt>
                <c:pt idx="10">
                  <c:v>435.0</c:v>
                </c:pt>
                <c:pt idx="11">
                  <c:v>435.0</c:v>
                </c:pt>
                <c:pt idx="12">
                  <c:v>670.0</c:v>
                </c:pt>
                <c:pt idx="13">
                  <c:v>670.0</c:v>
                </c:pt>
                <c:pt idx="14">
                  <c:v>670.0</c:v>
                </c:pt>
                <c:pt idx="15">
                  <c:v>880.0</c:v>
                </c:pt>
                <c:pt idx="16">
                  <c:v>880.0</c:v>
                </c:pt>
                <c:pt idx="17">
                  <c:v>880.0</c:v>
                </c:pt>
                <c:pt idx="18">
                  <c:v>395.0</c:v>
                </c:pt>
                <c:pt idx="19">
                  <c:v>395.0</c:v>
                </c:pt>
                <c:pt idx="20">
                  <c:v>395.0</c:v>
                </c:pt>
                <c:pt idx="21">
                  <c:v>635.0</c:v>
                </c:pt>
                <c:pt idx="22">
                  <c:v>635.0</c:v>
                </c:pt>
                <c:pt idx="23">
                  <c:v>635.0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611688"/>
        <c:axId val="-2144558040"/>
      </c:scatterChart>
      <c:valAx>
        <c:axId val="2130611688"/>
        <c:scaling>
          <c:logBase val="10.0"/>
          <c:orientation val="minMax"/>
          <c:max val="200.0"/>
          <c:min val="0.1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PIC FLUX (ppm-cm2</a:t>
                </a:r>
                <a:r>
                  <a:rPr lang="en-US" baseline="0"/>
                  <a:t> cm-2 d-1)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-2144558040"/>
        <c:crosses val="autoZero"/>
        <c:crossBetween val="midCat"/>
        <c:majorUnit val="10.0"/>
      </c:valAx>
      <c:valAx>
        <c:axId val="-2144558040"/>
        <c:scaling>
          <c:orientation val="maxMin"/>
          <c:max val="10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30611688"/>
        <c:crossesAt val="0.01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70555555555555"/>
          <c:y val="0.493899613899614"/>
          <c:w val="0.229444444444444"/>
          <c:h val="0.25930501930501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yriad Pro"/>
          <a:cs typeface="Myriad Pro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388670166229"/>
          <c:y val="0.226254218222722"/>
          <c:w val="0.558590551181102"/>
          <c:h val="0.72200863405587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Sheet1!$G$4</c:f>
              <c:strCache>
                <c:ptCount val="1"/>
                <c:pt idx="0">
                  <c:v>JAN 2013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Sheet1!$O$6:$O$8</c:f>
              <c:numCache>
                <c:formatCode>0.0</c:formatCode>
                <c:ptCount val="3"/>
                <c:pt idx="0">
                  <c:v>66.99999999999998</c:v>
                </c:pt>
                <c:pt idx="1">
                  <c:v>85.96</c:v>
                </c:pt>
                <c:pt idx="2">
                  <c:v>35.26666666666667</c:v>
                </c:pt>
              </c:numCache>
            </c:numRef>
          </c:xVal>
          <c:yVal>
            <c:numRef>
              <c:f>Sheet1!$Q$6:$Q$8</c:f>
              <c:numCache>
                <c:formatCode>0.0</c:formatCode>
                <c:ptCount val="3"/>
                <c:pt idx="0">
                  <c:v>144.0</c:v>
                </c:pt>
                <c:pt idx="1">
                  <c:v>320.0</c:v>
                </c:pt>
                <c:pt idx="2">
                  <c:v>506.0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Sheet1!$G$22</c:f>
              <c:strCache>
                <c:ptCount val="1"/>
                <c:pt idx="0">
                  <c:v>MAR 2013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Sheet1!$O$24:$O$26</c:f>
              <c:numCache>
                <c:formatCode>0.0</c:formatCode>
                <c:ptCount val="3"/>
                <c:pt idx="0">
                  <c:v>7.11170818890839</c:v>
                </c:pt>
                <c:pt idx="1">
                  <c:v>6.047199997492261</c:v>
                </c:pt>
                <c:pt idx="2">
                  <c:v>6.071687343080135</c:v>
                </c:pt>
              </c:numCache>
            </c:numRef>
          </c:xVal>
          <c:yVal>
            <c:numRef>
              <c:f>Sheet1!$Q$24:$Q$26</c:f>
              <c:numCache>
                <c:formatCode>0.0</c:formatCode>
                <c:ptCount val="3"/>
                <c:pt idx="0">
                  <c:v>167.6</c:v>
                </c:pt>
                <c:pt idx="1">
                  <c:v>264.6666666666666</c:v>
                </c:pt>
                <c:pt idx="2">
                  <c:v>508.7142857142857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Sheet1!$G$52</c:f>
              <c:strCache>
                <c:ptCount val="1"/>
                <c:pt idx="0">
                  <c:v>MAY 2012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1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Sheet1!$O$54:$O$56</c:f>
              <c:numCache>
                <c:formatCode>0.0</c:formatCode>
                <c:ptCount val="3"/>
                <c:pt idx="0">
                  <c:v>1.88974001002634</c:v>
                </c:pt>
                <c:pt idx="1">
                  <c:v>2.786398678784676</c:v>
                </c:pt>
                <c:pt idx="2">
                  <c:v>1.859445567111684</c:v>
                </c:pt>
              </c:numCache>
            </c:numRef>
          </c:xVal>
          <c:yVal>
            <c:numRef>
              <c:f>Sheet1!$Q$54:$Q$56</c:f>
              <c:numCache>
                <c:formatCode>0.0</c:formatCode>
                <c:ptCount val="3"/>
                <c:pt idx="0">
                  <c:v>431.6666666666666</c:v>
                </c:pt>
                <c:pt idx="1">
                  <c:v>673.3333333333333</c:v>
                </c:pt>
                <c:pt idx="2">
                  <c:v>897.5</c:v>
                </c:pt>
              </c:numCache>
            </c:numRef>
          </c:yVal>
          <c:smooth val="0"/>
        </c:ser>
        <c:ser>
          <c:idx val="3"/>
          <c:order val="3"/>
          <c:tx>
            <c:v>Jan 1.6 hr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Sheet1!$J$6:$J$19</c:f>
              <c:numCache>
                <c:formatCode>0.0</c:formatCode>
                <c:ptCount val="14"/>
                <c:pt idx="0">
                  <c:v>52.6</c:v>
                </c:pt>
                <c:pt idx="1">
                  <c:v>79.4</c:v>
                </c:pt>
                <c:pt idx="2">
                  <c:v>75.0</c:v>
                </c:pt>
                <c:pt idx="3">
                  <c:v>78.8</c:v>
                </c:pt>
                <c:pt idx="4">
                  <c:v>91.0</c:v>
                </c:pt>
                <c:pt idx="5">
                  <c:v>71.4</c:v>
                </c:pt>
                <c:pt idx="6">
                  <c:v>32.2</c:v>
                </c:pt>
                <c:pt idx="7">
                  <c:v>40.7</c:v>
                </c:pt>
                <c:pt idx="8">
                  <c:v>32.9</c:v>
                </c:pt>
                <c:pt idx="9">
                  <c:v>69.9</c:v>
                </c:pt>
                <c:pt idx="10">
                  <c:v>59.4</c:v>
                </c:pt>
                <c:pt idx="11">
                  <c:v>65.7</c:v>
                </c:pt>
                <c:pt idx="12">
                  <c:v>78.3</c:v>
                </c:pt>
                <c:pt idx="13">
                  <c:v>110.3</c:v>
                </c:pt>
              </c:numCache>
            </c:numRef>
          </c:xVal>
          <c:yVal>
            <c:numRef>
              <c:f>Sheet1!$L$6:$L$19</c:f>
              <c:numCache>
                <c:formatCode>0</c:formatCode>
                <c:ptCount val="14"/>
                <c:pt idx="0">
                  <c:v>144.0</c:v>
                </c:pt>
                <c:pt idx="1">
                  <c:v>144.0</c:v>
                </c:pt>
                <c:pt idx="2">
                  <c:v>144.0</c:v>
                </c:pt>
                <c:pt idx="3">
                  <c:v>320.0</c:v>
                </c:pt>
                <c:pt idx="4">
                  <c:v>320.0</c:v>
                </c:pt>
                <c:pt idx="5">
                  <c:v>320.0</c:v>
                </c:pt>
                <c:pt idx="6">
                  <c:v>506.0</c:v>
                </c:pt>
                <c:pt idx="7">
                  <c:v>506.0</c:v>
                </c:pt>
                <c:pt idx="8">
                  <c:v>506.0</c:v>
                </c:pt>
                <c:pt idx="9">
                  <c:v>144.0</c:v>
                </c:pt>
                <c:pt idx="10">
                  <c:v>144.0</c:v>
                </c:pt>
                <c:pt idx="11">
                  <c:v>144.0</c:v>
                </c:pt>
                <c:pt idx="12">
                  <c:v>320.0</c:v>
                </c:pt>
                <c:pt idx="13">
                  <c:v>320.0</c:v>
                </c:pt>
              </c:numCache>
            </c:numRef>
          </c:yVal>
          <c:smooth val="0"/>
        </c:ser>
        <c:ser>
          <c:idx val="4"/>
          <c:order val="4"/>
          <c:tx>
            <c:v>Mar 1.6 hr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bg1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Sheet1!$J$24:$J$49</c:f>
              <c:numCache>
                <c:formatCode>0.0000</c:formatCode>
                <c:ptCount val="26"/>
                <c:pt idx="0">
                  <c:v>7.302311744475333</c:v>
                </c:pt>
                <c:pt idx="1">
                  <c:v>7.023164914008819</c:v>
                </c:pt>
                <c:pt idx="2">
                  <c:v>5.969925739075891</c:v>
                </c:pt>
                <c:pt idx="3">
                  <c:v>16.5364637328171</c:v>
                </c:pt>
                <c:pt idx="4">
                  <c:v>2.856521653737511</c:v>
                </c:pt>
                <c:pt idx="5">
                  <c:v>9.271139768688423</c:v>
                </c:pt>
                <c:pt idx="6">
                  <c:v>4.087631839598771</c:v>
                </c:pt>
                <c:pt idx="7">
                  <c:v>0.739343422439941</c:v>
                </c:pt>
                <c:pt idx="8">
                  <c:v>6.363482536225643</c:v>
                </c:pt>
                <c:pt idx="9">
                  <c:v>2.611793010196401</c:v>
                </c:pt>
                <c:pt idx="10">
                  <c:v>4.843693362076576</c:v>
                </c:pt>
                <c:pt idx="11">
                  <c:v>10.74767711253903</c:v>
                </c:pt>
                <c:pt idx="12">
                  <c:v>12.3612278595331</c:v>
                </c:pt>
                <c:pt idx="13">
                  <c:v>5.456298497419606</c:v>
                </c:pt>
                <c:pt idx="14">
                  <c:v>15.33278454680326</c:v>
                </c:pt>
                <c:pt idx="15">
                  <c:v>6.578936642047036</c:v>
                </c:pt>
                <c:pt idx="16">
                  <c:v>0.384314744103142</c:v>
                </c:pt>
                <c:pt idx="17">
                  <c:v>13.68432255009471</c:v>
                </c:pt>
                <c:pt idx="18">
                  <c:v>13.72231155655469</c:v>
                </c:pt>
                <c:pt idx="19">
                  <c:v>0.867020549385049</c:v>
                </c:pt>
                <c:pt idx="20">
                  <c:v>2.392812694757167</c:v>
                </c:pt>
                <c:pt idx="21">
                  <c:v>3.072784180415817</c:v>
                </c:pt>
                <c:pt idx="22">
                  <c:v>1.861689552931212</c:v>
                </c:pt>
                <c:pt idx="23">
                  <c:v>2.40301267875186</c:v>
                </c:pt>
                <c:pt idx="24">
                  <c:v>6.576784797452676</c:v>
                </c:pt>
                <c:pt idx="25">
                  <c:v>4.996243581946423</c:v>
                </c:pt>
              </c:numCache>
            </c:numRef>
          </c:xVal>
          <c:yVal>
            <c:numRef>
              <c:f>Sheet1!$L$24:$L$49</c:f>
              <c:numCache>
                <c:formatCode>0</c:formatCode>
                <c:ptCount val="26"/>
                <c:pt idx="0">
                  <c:v>164.0</c:v>
                </c:pt>
                <c:pt idx="1">
                  <c:v>164.0</c:v>
                </c:pt>
                <c:pt idx="2">
                  <c:v>164.0</c:v>
                </c:pt>
                <c:pt idx="3">
                  <c:v>164.0</c:v>
                </c:pt>
                <c:pt idx="4">
                  <c:v>271.0</c:v>
                </c:pt>
                <c:pt idx="5">
                  <c:v>271.0</c:v>
                </c:pt>
                <c:pt idx="6">
                  <c:v>271.0</c:v>
                </c:pt>
                <c:pt idx="7">
                  <c:v>503.0</c:v>
                </c:pt>
                <c:pt idx="8">
                  <c:v>503.0</c:v>
                </c:pt>
                <c:pt idx="9">
                  <c:v>503.0</c:v>
                </c:pt>
                <c:pt idx="10">
                  <c:v>173.0</c:v>
                </c:pt>
                <c:pt idx="11">
                  <c:v>173.0</c:v>
                </c:pt>
                <c:pt idx="12">
                  <c:v>173.0</c:v>
                </c:pt>
                <c:pt idx="13">
                  <c:v>261.0</c:v>
                </c:pt>
                <c:pt idx="14">
                  <c:v>261.0</c:v>
                </c:pt>
                <c:pt idx="15">
                  <c:v>261.0</c:v>
                </c:pt>
                <c:pt idx="16">
                  <c:v>513.0</c:v>
                </c:pt>
                <c:pt idx="17">
                  <c:v>513.0</c:v>
                </c:pt>
                <c:pt idx="18">
                  <c:v>513.0</c:v>
                </c:pt>
                <c:pt idx="19">
                  <c:v>167.0</c:v>
                </c:pt>
                <c:pt idx="20">
                  <c:v>167.0</c:v>
                </c:pt>
                <c:pt idx="21">
                  <c:v>167.0</c:v>
                </c:pt>
                <c:pt idx="22">
                  <c:v>262.0</c:v>
                </c:pt>
                <c:pt idx="23">
                  <c:v>262.0</c:v>
                </c:pt>
                <c:pt idx="24">
                  <c:v>262.0</c:v>
                </c:pt>
                <c:pt idx="25">
                  <c:v>513.0</c:v>
                </c:pt>
              </c:numCache>
            </c:numRef>
          </c:yVal>
          <c:smooth val="0"/>
        </c:ser>
        <c:ser>
          <c:idx val="5"/>
          <c:order val="5"/>
          <c:tx>
            <c:v>May 1.6 hr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Sheet1!$J$54:$J$77</c:f>
              <c:numCache>
                <c:formatCode>0.0000</c:formatCode>
                <c:ptCount val="24"/>
                <c:pt idx="0">
                  <c:v>2.331148623555129</c:v>
                </c:pt>
                <c:pt idx="1">
                  <c:v>0.922870651574144</c:v>
                </c:pt>
                <c:pt idx="2">
                  <c:v>5.550958045174712</c:v>
                </c:pt>
                <c:pt idx="3">
                  <c:v>1.927894482052889</c:v>
                </c:pt>
                <c:pt idx="4">
                  <c:v>11.10798957897694</c:v>
                </c:pt>
                <c:pt idx="5">
                  <c:v>7.415518314849216</c:v>
                </c:pt>
                <c:pt idx="6">
                  <c:v>2.909338912049263</c:v>
                </c:pt>
                <c:pt idx="7">
                  <c:v>1.050249308446963</c:v>
                </c:pt>
                <c:pt idx="8">
                  <c:v>1.502917742953398</c:v>
                </c:pt>
                <c:pt idx="9">
                  <c:v>1.143996726559487</c:v>
                </c:pt>
                <c:pt idx="10">
                  <c:v>3.118052459852284</c:v>
                </c:pt>
                <c:pt idx="11">
                  <c:v>1.683945718912891</c:v>
                </c:pt>
                <c:pt idx="12">
                  <c:v>0.278216808164076</c:v>
                </c:pt>
                <c:pt idx="13">
                  <c:v>1.449826104813706</c:v>
                </c:pt>
                <c:pt idx="14">
                  <c:v>0.649123405913086</c:v>
                </c:pt>
                <c:pt idx="15">
                  <c:v>0.125959365707953</c:v>
                </c:pt>
                <c:pt idx="16">
                  <c:v>4.164859202397134</c:v>
                </c:pt>
                <c:pt idx="17">
                  <c:v>1.403348871115394</c:v>
                </c:pt>
                <c:pt idx="18">
                  <c:v>0.276660991722388</c:v>
                </c:pt>
                <c:pt idx="19">
                  <c:v>1.462753460582326</c:v>
                </c:pt>
                <c:pt idx="20">
                  <c:v>0.517273412303699</c:v>
                </c:pt>
                <c:pt idx="21">
                  <c:v>0.713202039826396</c:v>
                </c:pt>
                <c:pt idx="22">
                  <c:v>0.587360776419624</c:v>
                </c:pt>
                <c:pt idx="23">
                  <c:v>0.948456598046162</c:v>
                </c:pt>
              </c:numCache>
            </c:numRef>
          </c:xVal>
          <c:yVal>
            <c:numRef>
              <c:f>Sheet1!$L$54:$L$77</c:f>
              <c:numCache>
                <c:formatCode>0.0</c:formatCode>
                <c:ptCount val="24"/>
                <c:pt idx="0">
                  <c:v>465.0</c:v>
                </c:pt>
                <c:pt idx="1">
                  <c:v>465.0</c:v>
                </c:pt>
                <c:pt idx="2">
                  <c:v>465.0</c:v>
                </c:pt>
                <c:pt idx="3">
                  <c:v>715.0</c:v>
                </c:pt>
                <c:pt idx="4">
                  <c:v>715.0</c:v>
                </c:pt>
                <c:pt idx="5">
                  <c:v>715.0</c:v>
                </c:pt>
                <c:pt idx="6">
                  <c:v>915.0</c:v>
                </c:pt>
                <c:pt idx="7">
                  <c:v>915.0</c:v>
                </c:pt>
                <c:pt idx="8">
                  <c:v>915.0</c:v>
                </c:pt>
                <c:pt idx="9">
                  <c:v>435.0</c:v>
                </c:pt>
                <c:pt idx="10">
                  <c:v>435.0</c:v>
                </c:pt>
                <c:pt idx="11">
                  <c:v>435.0</c:v>
                </c:pt>
                <c:pt idx="12">
                  <c:v>670.0</c:v>
                </c:pt>
                <c:pt idx="13">
                  <c:v>670.0</c:v>
                </c:pt>
                <c:pt idx="14">
                  <c:v>670.0</c:v>
                </c:pt>
                <c:pt idx="15">
                  <c:v>880.0</c:v>
                </c:pt>
                <c:pt idx="16">
                  <c:v>880.0</c:v>
                </c:pt>
                <c:pt idx="17">
                  <c:v>880.0</c:v>
                </c:pt>
                <c:pt idx="18">
                  <c:v>395.0</c:v>
                </c:pt>
                <c:pt idx="19">
                  <c:v>395.0</c:v>
                </c:pt>
                <c:pt idx="20">
                  <c:v>395.0</c:v>
                </c:pt>
                <c:pt idx="21">
                  <c:v>635.0</c:v>
                </c:pt>
                <c:pt idx="22">
                  <c:v>635.0</c:v>
                </c:pt>
                <c:pt idx="23">
                  <c:v>635.0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262120"/>
        <c:axId val="2134980936"/>
      </c:scatterChart>
      <c:valAx>
        <c:axId val="2135262120"/>
        <c:scaling>
          <c:logBase val="10.0"/>
          <c:orientation val="minMax"/>
          <c:max val="200.0"/>
          <c:min val="0.1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POC FLUX (mATN-cm2</a:t>
                </a:r>
                <a:r>
                  <a:rPr lang="en-US" baseline="0"/>
                  <a:t> cm-2 d-1)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134980936"/>
        <c:crosses val="autoZero"/>
        <c:crossBetween val="midCat"/>
        <c:majorUnit val="10.0"/>
      </c:valAx>
      <c:valAx>
        <c:axId val="2134980936"/>
        <c:scaling>
          <c:orientation val="maxMin"/>
          <c:max val="10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35262120"/>
        <c:crossesAt val="0.01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6111111111111"/>
          <c:y val="0.544092664092664"/>
          <c:w val="0.229444444444444"/>
          <c:h val="0.32463320463320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Myriad Pro"/>
          <a:cs typeface="Myriad Pro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388670166229"/>
          <c:y val="0.226254218222722"/>
          <c:w val="0.558590551181102"/>
          <c:h val="0.72200863405587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Sheet1!$G$4</c:f>
              <c:strCache>
                <c:ptCount val="1"/>
                <c:pt idx="0">
                  <c:v>JAN 2013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Sheet1!$AF$6:$AF$8</c:f>
              <c:numCache>
                <c:formatCode>0.0</c:formatCode>
                <c:ptCount val="3"/>
                <c:pt idx="0">
                  <c:v>1.428597182773679</c:v>
                </c:pt>
                <c:pt idx="1">
                  <c:v>1.970347232121953</c:v>
                </c:pt>
                <c:pt idx="2">
                  <c:v>2.385953192421801</c:v>
                </c:pt>
              </c:numCache>
            </c:numRef>
          </c:xVal>
          <c:yVal>
            <c:numRef>
              <c:f>Sheet1!$Q$6:$Q$8</c:f>
              <c:numCache>
                <c:formatCode>0.0</c:formatCode>
                <c:ptCount val="3"/>
                <c:pt idx="0">
                  <c:v>144.0</c:v>
                </c:pt>
                <c:pt idx="1">
                  <c:v>320.0</c:v>
                </c:pt>
                <c:pt idx="2">
                  <c:v>506.0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Sheet1!$G$22</c:f>
              <c:strCache>
                <c:ptCount val="1"/>
                <c:pt idx="0">
                  <c:v>MAR 2013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rgbClr val="008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Sheet1!$AF$24:$AF$26</c:f>
              <c:numCache>
                <c:formatCode>0.0</c:formatCode>
                <c:ptCount val="3"/>
                <c:pt idx="0">
                  <c:v>4.62616999750109</c:v>
                </c:pt>
                <c:pt idx="1">
                  <c:v>3.558954142356382</c:v>
                </c:pt>
                <c:pt idx="2">
                  <c:v>3.711809894849047</c:v>
                </c:pt>
              </c:numCache>
            </c:numRef>
          </c:xVal>
          <c:yVal>
            <c:numRef>
              <c:f>Sheet1!$AD$24:$AD$26</c:f>
              <c:numCache>
                <c:formatCode>0</c:formatCode>
                <c:ptCount val="3"/>
                <c:pt idx="0">
                  <c:v>167.6</c:v>
                </c:pt>
                <c:pt idx="1">
                  <c:v>264.6666666666666</c:v>
                </c:pt>
                <c:pt idx="2">
                  <c:v>508.7142857142857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Sheet1!$G$52</c:f>
              <c:strCache>
                <c:ptCount val="1"/>
                <c:pt idx="0">
                  <c:v>MAY 2012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1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Sheet1!$AF$54:$AF$56</c:f>
              <c:numCache>
                <c:formatCode>0.0</c:formatCode>
                <c:ptCount val="3"/>
                <c:pt idx="0">
                  <c:v>1.458914257588058</c:v>
                </c:pt>
                <c:pt idx="1">
                  <c:v>0.436310433837608</c:v>
                </c:pt>
                <c:pt idx="2">
                  <c:v>0.283024070387793</c:v>
                </c:pt>
              </c:numCache>
            </c:numRef>
          </c:xVal>
          <c:yVal>
            <c:numRef>
              <c:f>Sheet1!$AD$54:$AD$56</c:f>
              <c:numCache>
                <c:formatCode>0.0</c:formatCode>
                <c:ptCount val="3"/>
                <c:pt idx="0">
                  <c:v>431.6666666666666</c:v>
                </c:pt>
                <c:pt idx="1">
                  <c:v>673.3333333333333</c:v>
                </c:pt>
                <c:pt idx="2">
                  <c:v>897.5</c:v>
                </c:pt>
              </c:numCache>
            </c:numRef>
          </c:yVal>
          <c:smooth val="0"/>
        </c:ser>
        <c:ser>
          <c:idx val="3"/>
          <c:order val="3"/>
          <c:tx>
            <c:v>Jan 1.8 hr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Sheet1!$AH$6:$AH$19</c:f>
              <c:numCache>
                <c:formatCode>0.00</c:formatCode>
                <c:ptCount val="14"/>
                <c:pt idx="0">
                  <c:v>1.417010909928644</c:v>
                </c:pt>
                <c:pt idx="1">
                  <c:v>1.366451242332538</c:v>
                </c:pt>
                <c:pt idx="2">
                  <c:v>1.390337811096062</c:v>
                </c:pt>
                <c:pt idx="3">
                  <c:v>2.148439075566552</c:v>
                </c:pt>
                <c:pt idx="4">
                  <c:v>1.861766020773798</c:v>
                </c:pt>
                <c:pt idx="5">
                  <c:v>2.341972487662305</c:v>
                </c:pt>
                <c:pt idx="6">
                  <c:v>2.214444271732713</c:v>
                </c:pt>
                <c:pt idx="7">
                  <c:v>2.538568159741782</c:v>
                </c:pt>
                <c:pt idx="8">
                  <c:v>2.36501574793139</c:v>
                </c:pt>
                <c:pt idx="9">
                  <c:v>1.361899638833915</c:v>
                </c:pt>
                <c:pt idx="10">
                  <c:v>1.606729298819714</c:v>
                </c:pt>
                <c:pt idx="11">
                  <c:v>1.46656353173489</c:v>
                </c:pt>
                <c:pt idx="12">
                  <c:v>1.989185931541402</c:v>
                </c:pt>
                <c:pt idx="13">
                  <c:v>1.678761915341571</c:v>
                </c:pt>
              </c:numCache>
            </c:numRef>
          </c:xVal>
          <c:yVal>
            <c:numRef>
              <c:f>Sheet1!$Y$6:$Y$19</c:f>
              <c:numCache>
                <c:formatCode>0</c:formatCode>
                <c:ptCount val="14"/>
                <c:pt idx="0">
                  <c:v>144.0</c:v>
                </c:pt>
                <c:pt idx="1">
                  <c:v>144.0</c:v>
                </c:pt>
                <c:pt idx="2">
                  <c:v>144.0</c:v>
                </c:pt>
                <c:pt idx="3">
                  <c:v>320.0</c:v>
                </c:pt>
                <c:pt idx="4">
                  <c:v>320.0</c:v>
                </c:pt>
                <c:pt idx="5">
                  <c:v>320.0</c:v>
                </c:pt>
                <c:pt idx="6">
                  <c:v>506.0</c:v>
                </c:pt>
                <c:pt idx="7">
                  <c:v>506.0</c:v>
                </c:pt>
                <c:pt idx="8">
                  <c:v>506.0</c:v>
                </c:pt>
                <c:pt idx="9">
                  <c:v>144.0</c:v>
                </c:pt>
                <c:pt idx="10">
                  <c:v>144.0</c:v>
                </c:pt>
                <c:pt idx="11">
                  <c:v>144.0</c:v>
                </c:pt>
                <c:pt idx="12">
                  <c:v>320.0</c:v>
                </c:pt>
                <c:pt idx="13">
                  <c:v>320.0</c:v>
                </c:pt>
              </c:numCache>
            </c:numRef>
          </c:yVal>
          <c:smooth val="0"/>
        </c:ser>
        <c:ser>
          <c:idx val="4"/>
          <c:order val="4"/>
          <c:tx>
            <c:v>Mar 1.8 hr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bg1"/>
              </a:solidFill>
              <a:ln>
                <a:solidFill>
                  <a:srgbClr val="008000"/>
                </a:solidFill>
              </a:ln>
            </c:spPr>
          </c:marker>
          <c:xVal>
            <c:numRef>
              <c:f>Sheet1!$AH$24:$AH$49</c:f>
              <c:numCache>
                <c:formatCode>0.00</c:formatCode>
                <c:ptCount val="26"/>
                <c:pt idx="0">
                  <c:v>4.665322977152863</c:v>
                </c:pt>
                <c:pt idx="1">
                  <c:v>3.519611052133927</c:v>
                </c:pt>
                <c:pt idx="2">
                  <c:v>3.148584939354376</c:v>
                </c:pt>
                <c:pt idx="3">
                  <c:v>4.001619668790231</c:v>
                </c:pt>
                <c:pt idx="4">
                  <c:v>4.3794225105634</c:v>
                </c:pt>
                <c:pt idx="5">
                  <c:v>4.260691537397375</c:v>
                </c:pt>
                <c:pt idx="6">
                  <c:v>2.605366539220422</c:v>
                </c:pt>
                <c:pt idx="7">
                  <c:v>3.463980003961503</c:v>
                </c:pt>
                <c:pt idx="8">
                  <c:v>3.943621633657445</c:v>
                </c:pt>
                <c:pt idx="9">
                  <c:v>4.006650849293016</c:v>
                </c:pt>
                <c:pt idx="10">
                  <c:v>13.62067942523897</c:v>
                </c:pt>
                <c:pt idx="11">
                  <c:v>4.310697539432985</c:v>
                </c:pt>
                <c:pt idx="12">
                  <c:v>2.632848635124957</c:v>
                </c:pt>
                <c:pt idx="13">
                  <c:v>2.476732980507295</c:v>
                </c:pt>
                <c:pt idx="14">
                  <c:v>3.435200101283888</c:v>
                </c:pt>
                <c:pt idx="15">
                  <c:v>4.451311811256255</c:v>
                </c:pt>
                <c:pt idx="16">
                  <c:v>24.75382532399337</c:v>
                </c:pt>
                <c:pt idx="17">
                  <c:v>3.153259540734485</c:v>
                </c:pt>
                <c:pt idx="18">
                  <c:v>3.567565211841997</c:v>
                </c:pt>
                <c:pt idx="19">
                  <c:v>1.813427807083732</c:v>
                </c:pt>
                <c:pt idx="20">
                  <c:v>3.600880666522432</c:v>
                </c:pt>
                <c:pt idx="21">
                  <c:v>9.83006501890819</c:v>
                </c:pt>
                <c:pt idx="22">
                  <c:v>1.276297433291618</c:v>
                </c:pt>
                <c:pt idx="23">
                  <c:v>1.726711761500501</c:v>
                </c:pt>
                <c:pt idx="24">
                  <c:v>4.41537184395283</c:v>
                </c:pt>
                <c:pt idx="25">
                  <c:v>3.606537768802588</c:v>
                </c:pt>
              </c:numCache>
            </c:numRef>
          </c:xVal>
          <c:yVal>
            <c:numRef>
              <c:f>Sheet1!$Y$24:$Y$49</c:f>
              <c:numCache>
                <c:formatCode>0</c:formatCode>
                <c:ptCount val="26"/>
                <c:pt idx="0">
                  <c:v>164.0</c:v>
                </c:pt>
                <c:pt idx="1">
                  <c:v>164.0</c:v>
                </c:pt>
                <c:pt idx="2">
                  <c:v>164.0</c:v>
                </c:pt>
                <c:pt idx="3">
                  <c:v>164.0</c:v>
                </c:pt>
                <c:pt idx="4">
                  <c:v>271.0</c:v>
                </c:pt>
                <c:pt idx="5">
                  <c:v>271.0</c:v>
                </c:pt>
                <c:pt idx="6">
                  <c:v>271.0</c:v>
                </c:pt>
                <c:pt idx="7">
                  <c:v>503.0</c:v>
                </c:pt>
                <c:pt idx="8">
                  <c:v>503.0</c:v>
                </c:pt>
                <c:pt idx="9">
                  <c:v>503.0</c:v>
                </c:pt>
                <c:pt idx="10">
                  <c:v>173.0</c:v>
                </c:pt>
                <c:pt idx="11">
                  <c:v>173.0</c:v>
                </c:pt>
                <c:pt idx="12">
                  <c:v>173.0</c:v>
                </c:pt>
                <c:pt idx="13">
                  <c:v>261.0</c:v>
                </c:pt>
                <c:pt idx="14">
                  <c:v>261.0</c:v>
                </c:pt>
                <c:pt idx="15">
                  <c:v>261.0</c:v>
                </c:pt>
                <c:pt idx="16">
                  <c:v>513.0</c:v>
                </c:pt>
                <c:pt idx="17">
                  <c:v>513.0</c:v>
                </c:pt>
                <c:pt idx="18">
                  <c:v>513.0</c:v>
                </c:pt>
                <c:pt idx="19">
                  <c:v>167.0</c:v>
                </c:pt>
                <c:pt idx="20">
                  <c:v>167.0</c:v>
                </c:pt>
                <c:pt idx="21">
                  <c:v>167.0</c:v>
                </c:pt>
                <c:pt idx="22">
                  <c:v>262.0</c:v>
                </c:pt>
                <c:pt idx="23">
                  <c:v>262.0</c:v>
                </c:pt>
                <c:pt idx="24">
                  <c:v>262.0</c:v>
                </c:pt>
                <c:pt idx="25">
                  <c:v>513.0</c:v>
                </c:pt>
              </c:numCache>
            </c:numRef>
          </c:yVal>
          <c:smooth val="0"/>
        </c:ser>
        <c:ser>
          <c:idx val="5"/>
          <c:order val="5"/>
          <c:tx>
            <c:v>May 1.8 hr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Sheet1!$AH$54:$AH$77</c:f>
              <c:numCache>
                <c:formatCode>0.00</c:formatCode>
                <c:ptCount val="24"/>
                <c:pt idx="0">
                  <c:v>1.217319691334807</c:v>
                </c:pt>
                <c:pt idx="1">
                  <c:v>0.390198383273525</c:v>
                </c:pt>
                <c:pt idx="2">
                  <c:v>1.025433141034886</c:v>
                </c:pt>
                <c:pt idx="3">
                  <c:v>0.514190793670114</c:v>
                </c:pt>
                <c:pt idx="4">
                  <c:v>0.250368254015074</c:v>
                </c:pt>
                <c:pt idx="5">
                  <c:v>0.61605701792111</c:v>
                </c:pt>
                <c:pt idx="6">
                  <c:v>0.210212402122769</c:v>
                </c:pt>
                <c:pt idx="7">
                  <c:v>0.878248260923259</c:v>
                </c:pt>
                <c:pt idx="8">
                  <c:v>0.0920427742893789</c:v>
                </c:pt>
                <c:pt idx="9">
                  <c:v>2.081286264739746</c:v>
                </c:pt>
                <c:pt idx="10">
                  <c:v>0.230478554374893</c:v>
                </c:pt>
                <c:pt idx="11">
                  <c:v>4.817274429159539</c:v>
                </c:pt>
                <c:pt idx="12">
                  <c:v>1.018551117282831</c:v>
                </c:pt>
                <c:pt idx="13">
                  <c:v>0.198227994080048</c:v>
                </c:pt>
                <c:pt idx="14">
                  <c:v>1.620204192681156</c:v>
                </c:pt>
                <c:pt idx="15">
                  <c:v>-0.198396374091439</c:v>
                </c:pt>
                <c:pt idx="16">
                  <c:v>0.030210311160535</c:v>
                </c:pt>
                <c:pt idx="17">
                  <c:v>0.986557132970735</c:v>
                </c:pt>
                <c:pt idx="18">
                  <c:v>2.049492814926229</c:v>
                </c:pt>
                <c:pt idx="19">
                  <c:v>2.207626830721243</c:v>
                </c:pt>
                <c:pt idx="20">
                  <c:v>1.76858044285462</c:v>
                </c:pt>
                <c:pt idx="21">
                  <c:v>0.3281423051372</c:v>
                </c:pt>
                <c:pt idx="22">
                  <c:v>0.622381394064344</c:v>
                </c:pt>
                <c:pt idx="23">
                  <c:v>0.39934024723871</c:v>
                </c:pt>
              </c:numCache>
            </c:numRef>
          </c:xVal>
          <c:yVal>
            <c:numRef>
              <c:f>Sheet1!$Y$54:$Y$77</c:f>
              <c:numCache>
                <c:formatCode>0.0</c:formatCode>
                <c:ptCount val="24"/>
                <c:pt idx="0">
                  <c:v>465.0</c:v>
                </c:pt>
                <c:pt idx="1">
                  <c:v>465.0</c:v>
                </c:pt>
                <c:pt idx="2">
                  <c:v>465.0</c:v>
                </c:pt>
                <c:pt idx="3">
                  <c:v>715.0</c:v>
                </c:pt>
                <c:pt idx="4">
                  <c:v>715.0</c:v>
                </c:pt>
                <c:pt idx="5">
                  <c:v>715.0</c:v>
                </c:pt>
                <c:pt idx="6">
                  <c:v>915.0</c:v>
                </c:pt>
                <c:pt idx="7">
                  <c:v>915.0</c:v>
                </c:pt>
                <c:pt idx="8">
                  <c:v>915.0</c:v>
                </c:pt>
                <c:pt idx="9">
                  <c:v>435.0</c:v>
                </c:pt>
                <c:pt idx="10">
                  <c:v>435.0</c:v>
                </c:pt>
                <c:pt idx="11">
                  <c:v>435.0</c:v>
                </c:pt>
                <c:pt idx="12">
                  <c:v>670.0</c:v>
                </c:pt>
                <c:pt idx="13">
                  <c:v>670.0</c:v>
                </c:pt>
                <c:pt idx="14">
                  <c:v>670.0</c:v>
                </c:pt>
                <c:pt idx="15">
                  <c:v>880.0</c:v>
                </c:pt>
                <c:pt idx="16">
                  <c:v>880.0</c:v>
                </c:pt>
                <c:pt idx="17">
                  <c:v>880.0</c:v>
                </c:pt>
                <c:pt idx="18">
                  <c:v>395.0</c:v>
                </c:pt>
                <c:pt idx="19">
                  <c:v>395.0</c:v>
                </c:pt>
                <c:pt idx="20">
                  <c:v>395.0</c:v>
                </c:pt>
                <c:pt idx="21">
                  <c:v>635.0</c:v>
                </c:pt>
                <c:pt idx="22">
                  <c:v>635.0</c:v>
                </c:pt>
                <c:pt idx="23">
                  <c:v>635.0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361960"/>
        <c:axId val="2031491160"/>
      </c:scatterChart>
      <c:valAx>
        <c:axId val="2102361960"/>
        <c:scaling>
          <c:logBase val="10.0"/>
          <c:orientation val="minMax"/>
          <c:max val="30.0"/>
          <c:min val="0.01"/>
        </c:scaling>
        <c:delete val="0"/>
        <c:axPos val="t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PIC</a:t>
                </a:r>
                <a:r>
                  <a:rPr lang="en-US" b="0" baseline="-25000"/>
                  <a:t>POL</a:t>
                </a:r>
                <a:r>
                  <a:rPr lang="en-US" b="0"/>
                  <a:t>/POC</a:t>
                </a:r>
                <a:r>
                  <a:rPr lang="en-US" b="0" baseline="-25000"/>
                  <a:t>ATN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31491160"/>
        <c:crosses val="autoZero"/>
        <c:crossBetween val="midCat"/>
      </c:valAx>
      <c:valAx>
        <c:axId val="2031491160"/>
        <c:scaling>
          <c:orientation val="maxMin"/>
          <c:max val="10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DEPTH</a:t>
                </a:r>
                <a:r>
                  <a:rPr lang="en-US" b="0" baseline="0"/>
                  <a:t> (m)</a:t>
                </a:r>
                <a:endParaRPr lang="en-US" b="0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02361960"/>
        <c:crossesAt val="0.01"/>
        <c:crossBetween val="midCat"/>
      </c:valAx>
    </c:plotArea>
    <c:legend>
      <c:legendPos val="r"/>
      <c:layout>
        <c:manualLayout>
          <c:xMode val="edge"/>
          <c:yMode val="edge"/>
          <c:x val="0.770555555555555"/>
          <c:y val="0.246795366795367"/>
          <c:w val="0.229444444444444"/>
          <c:h val="0.50640926640926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Myriad Pro"/>
          <a:cs typeface="Myriad Pro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23</xdr:row>
      <xdr:rowOff>63500</xdr:rowOff>
    </xdr:from>
    <xdr:to>
      <xdr:col>5</xdr:col>
      <xdr:colOff>38100</xdr:colOff>
      <xdr:row>43</xdr:row>
      <xdr:rowOff>50800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196850</xdr:colOff>
      <xdr:row>2</xdr:row>
      <xdr:rowOff>57150</xdr:rowOff>
    </xdr:from>
    <xdr:to>
      <xdr:col>5</xdr:col>
      <xdr:colOff>6350</xdr:colOff>
      <xdr:row>22</xdr:row>
      <xdr:rowOff>44450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177800</xdr:colOff>
      <xdr:row>43</xdr:row>
      <xdr:rowOff>139700</xdr:rowOff>
    </xdr:from>
    <xdr:to>
      <xdr:col>4</xdr:col>
      <xdr:colOff>939800</xdr:colOff>
      <xdr:row>62</xdr:row>
      <xdr:rowOff>63500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5"/>
  <sheetViews>
    <sheetView tabSelected="1" workbookViewId="0">
      <selection activeCell="J84" sqref="J84"/>
    </sheetView>
  </sheetViews>
  <sheetFormatPr baseColWidth="10" defaultRowHeight="13" x14ac:dyDescent="0"/>
  <cols>
    <col min="14" max="14" width="8.28515625" customWidth="1"/>
    <col min="17" max="17" width="9.28515625" customWidth="1"/>
  </cols>
  <sheetData>
    <row r="1" spans="1:35">
      <c r="A1" s="1" t="s">
        <v>3</v>
      </c>
      <c r="S1" t="s">
        <v>52</v>
      </c>
    </row>
    <row r="2" spans="1:35">
      <c r="I2" s="1"/>
      <c r="J2" s="1"/>
      <c r="N2" s="1" t="s">
        <v>1</v>
      </c>
    </row>
    <row r="3" spans="1:35">
      <c r="G3" s="1" t="s">
        <v>1</v>
      </c>
      <c r="H3" s="15"/>
      <c r="I3" t="s">
        <v>4</v>
      </c>
      <c r="J3" s="1"/>
      <c r="N3" t="s">
        <v>4</v>
      </c>
      <c r="V3" t="s">
        <v>8</v>
      </c>
      <c r="AA3" t="s">
        <v>8</v>
      </c>
    </row>
    <row r="4" spans="1:35">
      <c r="G4" s="17" t="s">
        <v>37</v>
      </c>
      <c r="H4" s="1"/>
      <c r="I4" t="s">
        <v>47</v>
      </c>
      <c r="J4" t="s">
        <v>47</v>
      </c>
      <c r="K4" t="s">
        <v>47</v>
      </c>
      <c r="N4" t="s">
        <v>12</v>
      </c>
      <c r="O4" t="s">
        <v>12</v>
      </c>
      <c r="P4" t="s">
        <v>12</v>
      </c>
      <c r="T4" s="1" t="s">
        <v>1</v>
      </c>
      <c r="U4" s="1"/>
      <c r="V4" t="s">
        <v>47</v>
      </c>
      <c r="W4" t="s">
        <v>47</v>
      </c>
      <c r="X4" t="s">
        <v>47</v>
      </c>
      <c r="AA4" t="s">
        <v>12</v>
      </c>
      <c r="AB4" t="s">
        <v>12</v>
      </c>
      <c r="AC4" t="s">
        <v>12</v>
      </c>
      <c r="AF4" t="s">
        <v>43</v>
      </c>
      <c r="AH4" t="s">
        <v>43</v>
      </c>
    </row>
    <row r="5" spans="1:35">
      <c r="F5" t="s">
        <v>13</v>
      </c>
      <c r="G5" t="s">
        <v>38</v>
      </c>
      <c r="H5" t="s">
        <v>32</v>
      </c>
      <c r="I5" t="s">
        <v>5</v>
      </c>
      <c r="J5" t="s">
        <v>6</v>
      </c>
      <c r="K5" t="s">
        <v>7</v>
      </c>
      <c r="L5" s="5" t="s">
        <v>0</v>
      </c>
      <c r="N5" t="s">
        <v>5</v>
      </c>
      <c r="O5" t="s">
        <v>6</v>
      </c>
      <c r="P5" t="s">
        <v>7</v>
      </c>
      <c r="Q5" s="5" t="s">
        <v>0</v>
      </c>
      <c r="R5" s="5"/>
      <c r="S5" t="s">
        <v>13</v>
      </c>
      <c r="T5" t="s">
        <v>38</v>
      </c>
      <c r="U5" t="s">
        <v>32</v>
      </c>
      <c r="V5" t="s">
        <v>10</v>
      </c>
      <c r="W5" t="s">
        <v>9</v>
      </c>
      <c r="X5" t="s">
        <v>11</v>
      </c>
      <c r="Y5" s="5" t="s">
        <v>0</v>
      </c>
      <c r="AA5" t="s">
        <v>10</v>
      </c>
      <c r="AB5" t="s">
        <v>9</v>
      </c>
      <c r="AC5" t="s">
        <v>11</v>
      </c>
      <c r="AF5" t="s">
        <v>44</v>
      </c>
      <c r="AH5" t="s">
        <v>44</v>
      </c>
      <c r="AI5" s="5" t="s">
        <v>0</v>
      </c>
    </row>
    <row r="6" spans="1:35">
      <c r="F6">
        <v>145</v>
      </c>
      <c r="G6" s="2">
        <v>18.486999999999998</v>
      </c>
      <c r="H6" s="4">
        <v>6.0900000000000003E-2</v>
      </c>
      <c r="I6" s="3">
        <v>58.4</v>
      </c>
      <c r="J6" s="3">
        <v>52.6</v>
      </c>
      <c r="K6" s="3">
        <v>46.6</v>
      </c>
      <c r="L6" s="1">
        <v>144</v>
      </c>
      <c r="N6" s="3">
        <f>AVERAGE(I6:I8,I15:I17)</f>
        <v>74.649999999999991</v>
      </c>
      <c r="O6" s="3">
        <f t="shared" ref="O6:Q6" si="0">AVERAGE(J6:J8,J15:J17)</f>
        <v>66.999999999999986</v>
      </c>
      <c r="P6" s="3">
        <f t="shared" si="0"/>
        <v>59.216666666666669</v>
      </c>
      <c r="Q6" s="3">
        <f t="shared" si="0"/>
        <v>144</v>
      </c>
      <c r="R6" s="3"/>
      <c r="S6">
        <v>145</v>
      </c>
      <c r="T6" s="2">
        <v>18.487154166666667</v>
      </c>
      <c r="U6" s="4">
        <v>6.0900000000000003E-2</v>
      </c>
      <c r="V6" s="3">
        <v>60.994414507409687</v>
      </c>
      <c r="W6" s="3">
        <v>74.534773862246695</v>
      </c>
      <c r="X6" s="3">
        <v>55.728028769368464</v>
      </c>
      <c r="Y6" s="1">
        <v>144</v>
      </c>
      <c r="AA6" s="3">
        <f>AVERAGE(V6:V8,V15:V17)</f>
        <v>77.661428896443084</v>
      </c>
      <c r="AB6" s="3">
        <f t="shared" ref="AB6" si="1">AVERAGE(W6:W8,W15:W17)</f>
        <v>95.716011245836498</v>
      </c>
      <c r="AC6" s="3">
        <f t="shared" ref="AC6" si="2">AVERAGE(X6:X8,X15:X17)</f>
        <v>69.534963853375203</v>
      </c>
      <c r="AD6" s="3">
        <f t="shared" ref="AD6" si="3">AVERAGE(Y6:Y8,Y15:Y17)</f>
        <v>144</v>
      </c>
      <c r="AF6" s="3">
        <f>AB6/O6</f>
        <v>1.4285971827736794</v>
      </c>
      <c r="AH6" s="14">
        <f>W6/J6</f>
        <v>1.4170109099286443</v>
      </c>
      <c r="AI6" s="1">
        <v>144</v>
      </c>
    </row>
    <row r="7" spans="1:35">
      <c r="F7">
        <v>145</v>
      </c>
      <c r="G7" s="2">
        <v>18.556999999999999</v>
      </c>
      <c r="H7" s="4">
        <v>7.6499999999999999E-2</v>
      </c>
      <c r="I7" s="3">
        <v>88.4</v>
      </c>
      <c r="J7" s="3">
        <v>79.400000000000006</v>
      </c>
      <c r="K7" s="3">
        <v>70.2</v>
      </c>
      <c r="L7" s="1">
        <v>144</v>
      </c>
      <c r="N7" s="3">
        <f>AVERAGE(I9:I11,I18:I19)</f>
        <v>95.06</v>
      </c>
      <c r="O7" s="3">
        <f t="shared" ref="O7:Q7" si="4">AVERAGE(J9:J11,J18:J19)</f>
        <v>85.960000000000008</v>
      </c>
      <c r="P7" s="3">
        <f t="shared" si="4"/>
        <v>76.47999999999999</v>
      </c>
      <c r="Q7" s="3">
        <f t="shared" si="4"/>
        <v>320</v>
      </c>
      <c r="R7" s="3"/>
      <c r="S7">
        <v>145</v>
      </c>
      <c r="T7" s="2">
        <v>18.557112500000002</v>
      </c>
      <c r="U7" s="4">
        <v>7.6499999999999999E-2</v>
      </c>
      <c r="V7" s="3">
        <v>84.977227348617092</v>
      </c>
      <c r="W7" s="3">
        <v>108.49622864120356</v>
      </c>
      <c r="X7" s="3">
        <v>78.448744263060149</v>
      </c>
      <c r="Y7" s="1">
        <v>144</v>
      </c>
      <c r="AA7" s="3">
        <f>AVERAGE(V9:V11,V18:V19)</f>
        <v>133.34333434806609</v>
      </c>
      <c r="AB7" s="3">
        <f t="shared" ref="AB7" si="5">AVERAGE(W9:W11,W18:W19)</f>
        <v>169.3710480732031</v>
      </c>
      <c r="AC7" s="3">
        <f t="shared" ref="AC7" si="6">AVERAGE(X9:X11,X18:X19)</f>
        <v>122.3321966922623</v>
      </c>
      <c r="AD7" s="3">
        <f t="shared" ref="AD7" si="7">AVERAGE(Y9:Y11,Y18:Y19)</f>
        <v>320</v>
      </c>
      <c r="AF7" s="3">
        <f t="shared" ref="AF7:AF8" si="8">AB7/O7</f>
        <v>1.9703472321219531</v>
      </c>
      <c r="AH7" s="14">
        <f t="shared" ref="AH7:AH19" si="9">W7/J7</f>
        <v>1.3664512423325383</v>
      </c>
      <c r="AI7" s="1">
        <v>144</v>
      </c>
    </row>
    <row r="8" spans="1:35">
      <c r="F8">
        <v>145</v>
      </c>
      <c r="G8" s="2">
        <v>18.63</v>
      </c>
      <c r="H8" s="4">
        <v>6.8199999999999997E-2</v>
      </c>
      <c r="I8" s="3">
        <v>83.4</v>
      </c>
      <c r="J8" s="3">
        <v>75</v>
      </c>
      <c r="K8" s="3">
        <v>66.599999999999994</v>
      </c>
      <c r="L8" s="1">
        <v>144</v>
      </c>
      <c r="N8" s="3">
        <f>AVERAGE(I12:I14)</f>
        <v>39</v>
      </c>
      <c r="O8" s="3">
        <f>AVERAGE(J12:J14)</f>
        <v>35.266666666666673</v>
      </c>
      <c r="P8" s="3">
        <f>AVERAGE(K12:K14)</f>
        <v>31.166666666666668</v>
      </c>
      <c r="Q8" s="3">
        <f>AVERAGE(L12:L14)</f>
        <v>506</v>
      </c>
      <c r="R8" s="3"/>
      <c r="S8">
        <v>145</v>
      </c>
      <c r="T8" s="2">
        <v>18.630687500000001</v>
      </c>
      <c r="U8" s="4">
        <v>6.8199999999999997E-2</v>
      </c>
      <c r="V8" s="3">
        <v>83.087962898495192</v>
      </c>
      <c r="W8" s="3">
        <v>104.27533583220466</v>
      </c>
      <c r="X8" s="3">
        <v>74.891692828402967</v>
      </c>
      <c r="Y8" s="1">
        <v>144</v>
      </c>
      <c r="AA8" s="3">
        <f>AVERAGE(V12:V14)</f>
        <v>70.570417165530642</v>
      </c>
      <c r="AB8" s="3">
        <f>AVERAGE(W12:W14)</f>
        <v>84.144615919408878</v>
      </c>
      <c r="AC8" s="3">
        <f>AVERAGE(X12:X14)</f>
        <v>63.420618519009672</v>
      </c>
      <c r="AD8" s="3">
        <f>AVERAGE(Y12:Y14)</f>
        <v>506</v>
      </c>
      <c r="AF8" s="3">
        <f t="shared" si="8"/>
        <v>2.3859531924218014</v>
      </c>
      <c r="AH8" s="14">
        <f t="shared" si="9"/>
        <v>1.3903378110960622</v>
      </c>
      <c r="AI8" s="1">
        <v>144</v>
      </c>
    </row>
    <row r="9" spans="1:35">
      <c r="F9">
        <v>146</v>
      </c>
      <c r="G9" s="2">
        <v>18.776</v>
      </c>
      <c r="H9" s="4">
        <v>6.1199999999999997E-2</v>
      </c>
      <c r="I9" s="3">
        <v>86.7</v>
      </c>
      <c r="J9" s="3">
        <v>78.8</v>
      </c>
      <c r="K9" s="3">
        <v>70.5</v>
      </c>
      <c r="L9" s="1">
        <v>320</v>
      </c>
      <c r="S9">
        <v>146</v>
      </c>
      <c r="T9" s="2">
        <v>18.776572916666666</v>
      </c>
      <c r="U9" s="4">
        <v>6.1199999999999997E-2</v>
      </c>
      <c r="V9" s="3">
        <v>131.76939343744837</v>
      </c>
      <c r="W9" s="3">
        <v>169.29699915464431</v>
      </c>
      <c r="X9" s="3">
        <v>123.1274265343022</v>
      </c>
      <c r="Y9" s="1">
        <v>320</v>
      </c>
      <c r="AH9" s="14">
        <f t="shared" si="9"/>
        <v>2.1484390755665523</v>
      </c>
      <c r="AI9" s="1">
        <v>320</v>
      </c>
    </row>
    <row r="10" spans="1:35">
      <c r="F10">
        <v>146</v>
      </c>
      <c r="G10" s="2">
        <v>18.846</v>
      </c>
      <c r="H10" s="4">
        <v>7.6600000000000001E-2</v>
      </c>
      <c r="I10" s="3">
        <v>100.3</v>
      </c>
      <c r="J10" s="3">
        <v>91</v>
      </c>
      <c r="K10" s="3">
        <v>81.2</v>
      </c>
      <c r="L10" s="1">
        <v>320</v>
      </c>
      <c r="O10" t="s">
        <v>39</v>
      </c>
      <c r="S10">
        <v>146</v>
      </c>
      <c r="T10" s="2">
        <v>18.846702083333334</v>
      </c>
      <c r="U10" s="4">
        <v>7.6600000000000001E-2</v>
      </c>
      <c r="V10" s="3">
        <v>130.32657964691072</v>
      </c>
      <c r="W10" s="3">
        <v>169.42070789041563</v>
      </c>
      <c r="X10" s="3">
        <v>121.27778311183999</v>
      </c>
      <c r="Y10" s="1">
        <v>320</v>
      </c>
      <c r="AH10" s="14">
        <f t="shared" si="9"/>
        <v>1.861766020773798</v>
      </c>
      <c r="AI10" s="1">
        <v>320</v>
      </c>
    </row>
    <row r="11" spans="1:35">
      <c r="F11">
        <v>146</v>
      </c>
      <c r="G11" s="2">
        <v>18.920000000000002</v>
      </c>
      <c r="H11" s="4">
        <v>6.7799999999999999E-2</v>
      </c>
      <c r="I11" s="3">
        <v>78.599999999999994</v>
      </c>
      <c r="J11" s="3">
        <v>71.400000000000006</v>
      </c>
      <c r="K11" s="3">
        <v>63.9</v>
      </c>
      <c r="L11" s="1">
        <v>320</v>
      </c>
      <c r="O11" s="5">
        <f>2.8*O6</f>
        <v>187.59999999999994</v>
      </c>
      <c r="S11">
        <v>146</v>
      </c>
      <c r="T11" s="2">
        <v>18.920127083333334</v>
      </c>
      <c r="U11" s="4">
        <v>6.7799999999999999E-2</v>
      </c>
      <c r="V11" s="3">
        <v>128.04334471217635</v>
      </c>
      <c r="W11" s="3">
        <v>167.21683561908861</v>
      </c>
      <c r="X11" s="3">
        <v>117.35253194108827</v>
      </c>
      <c r="Y11" s="1">
        <v>320</v>
      </c>
      <c r="AH11" s="14">
        <f t="shared" si="9"/>
        <v>2.3419724876623054</v>
      </c>
      <c r="AI11" s="1">
        <v>320</v>
      </c>
    </row>
    <row r="12" spans="1:35">
      <c r="F12">
        <v>147</v>
      </c>
      <c r="G12" s="2">
        <v>19.123000000000001</v>
      </c>
      <c r="H12" s="4">
        <v>6.1499999999999999E-2</v>
      </c>
      <c r="I12" s="3">
        <v>35.5</v>
      </c>
      <c r="J12" s="3">
        <v>32.200000000000003</v>
      </c>
      <c r="K12" s="3">
        <v>28.5</v>
      </c>
      <c r="L12" s="1">
        <v>506</v>
      </c>
      <c r="O12" s="5">
        <f t="shared" ref="O12:O13" si="10">2.8*O7</f>
        <v>240.68800000000002</v>
      </c>
      <c r="S12">
        <v>147</v>
      </c>
      <c r="T12" s="2">
        <v>19.123020833333335</v>
      </c>
      <c r="U12" s="4">
        <v>6.1499999999999999E-2</v>
      </c>
      <c r="V12" s="3">
        <v>59.861918140253962</v>
      </c>
      <c r="W12" s="3">
        <v>71.305105549793382</v>
      </c>
      <c r="X12" s="3">
        <v>53.496232016535458</v>
      </c>
      <c r="Y12" s="1">
        <v>506</v>
      </c>
      <c r="AH12" s="14">
        <f t="shared" si="9"/>
        <v>2.2144442717327135</v>
      </c>
      <c r="AI12" s="1">
        <v>506</v>
      </c>
    </row>
    <row r="13" spans="1:35">
      <c r="F13">
        <v>147</v>
      </c>
      <c r="G13" s="2">
        <v>19.193000000000001</v>
      </c>
      <c r="H13" s="4">
        <v>7.6499999999999999E-2</v>
      </c>
      <c r="I13" s="3">
        <v>45.1</v>
      </c>
      <c r="J13" s="3">
        <v>40.700000000000003</v>
      </c>
      <c r="K13" s="3">
        <v>35.9</v>
      </c>
      <c r="L13" s="1">
        <v>506</v>
      </c>
      <c r="O13" s="5">
        <f t="shared" si="10"/>
        <v>98.746666666666684</v>
      </c>
      <c r="S13">
        <v>147</v>
      </c>
      <c r="T13" s="2">
        <v>19.193229166666669</v>
      </c>
      <c r="U13" s="4">
        <v>7.6499999999999999E-2</v>
      </c>
      <c r="V13" s="3">
        <v>88.208059226734164</v>
      </c>
      <c r="W13" s="3">
        <v>103.31972410149055</v>
      </c>
      <c r="X13" s="3">
        <v>78.557591210025151</v>
      </c>
      <c r="Y13" s="1">
        <v>506</v>
      </c>
      <c r="AH13" s="14">
        <f t="shared" si="9"/>
        <v>2.5385681597417822</v>
      </c>
      <c r="AI13" s="1">
        <v>506</v>
      </c>
    </row>
    <row r="14" spans="1:35">
      <c r="F14">
        <v>147</v>
      </c>
      <c r="G14" s="2">
        <v>19.265999999999998</v>
      </c>
      <c r="H14" s="4">
        <v>6.7699999999999996E-2</v>
      </c>
      <c r="I14" s="3">
        <v>36.4</v>
      </c>
      <c r="J14" s="3">
        <v>32.9</v>
      </c>
      <c r="K14" s="3">
        <v>29.1</v>
      </c>
      <c r="L14" s="1">
        <v>506</v>
      </c>
      <c r="S14">
        <v>147</v>
      </c>
      <c r="T14" s="2">
        <v>19.266581250000002</v>
      </c>
      <c r="U14" s="4">
        <v>6.7699999999999996E-2</v>
      </c>
      <c r="V14" s="3">
        <v>63.641274129603801</v>
      </c>
      <c r="W14" s="3">
        <v>77.809018106942716</v>
      </c>
      <c r="X14" s="3">
        <v>58.208032330468406</v>
      </c>
      <c r="Y14" s="1">
        <v>506</v>
      </c>
      <c r="AH14" s="14">
        <f t="shared" si="9"/>
        <v>2.3650157479313898</v>
      </c>
      <c r="AI14" s="1">
        <v>506</v>
      </c>
    </row>
    <row r="15" spans="1:35">
      <c r="F15">
        <v>148</v>
      </c>
      <c r="G15" s="2">
        <v>19.419</v>
      </c>
      <c r="H15" s="4">
        <v>6.0999999999999999E-2</v>
      </c>
      <c r="I15" s="3">
        <v>78.099999999999994</v>
      </c>
      <c r="J15" s="3">
        <v>69.900000000000006</v>
      </c>
      <c r="K15" s="3">
        <v>61.5</v>
      </c>
      <c r="L15" s="1">
        <v>144</v>
      </c>
      <c r="S15">
        <v>148</v>
      </c>
      <c r="T15" s="2">
        <v>19.419752083333332</v>
      </c>
      <c r="U15" s="4">
        <v>6.0999999999999999E-2</v>
      </c>
      <c r="V15" s="3">
        <v>79.062038866872513</v>
      </c>
      <c r="W15" s="3">
        <v>95.196784754490679</v>
      </c>
      <c r="X15" s="3">
        <v>71.329297040604189</v>
      </c>
      <c r="Y15" s="1">
        <v>144</v>
      </c>
      <c r="AH15" s="14">
        <f t="shared" si="9"/>
        <v>1.3618996388339151</v>
      </c>
      <c r="AI15" s="1">
        <v>144</v>
      </c>
    </row>
    <row r="16" spans="1:35">
      <c r="F16">
        <v>148</v>
      </c>
      <c r="G16" s="2">
        <v>19.489000000000001</v>
      </c>
      <c r="H16" s="4">
        <v>7.6600000000000001E-2</v>
      </c>
      <c r="I16" s="3">
        <v>66.2</v>
      </c>
      <c r="J16" s="3">
        <v>59.4</v>
      </c>
      <c r="K16" s="3">
        <v>52.4</v>
      </c>
      <c r="L16" s="1">
        <v>144</v>
      </c>
      <c r="S16">
        <v>148</v>
      </c>
      <c r="T16" s="2">
        <v>19.489727083333335</v>
      </c>
      <c r="U16" s="4">
        <v>7.6600000000000001E-2</v>
      </c>
      <c r="V16" s="3">
        <v>78.217645816614535</v>
      </c>
      <c r="W16" s="3">
        <v>95.439720349891019</v>
      </c>
      <c r="X16" s="3">
        <v>67.572898044354631</v>
      </c>
      <c r="Y16" s="1">
        <v>144</v>
      </c>
      <c r="AH16" s="14">
        <f t="shared" si="9"/>
        <v>1.6067292988197142</v>
      </c>
      <c r="AI16" s="1">
        <v>144</v>
      </c>
    </row>
    <row r="17" spans="6:35">
      <c r="F17">
        <v>148</v>
      </c>
      <c r="G17" s="2">
        <v>19.562999999999999</v>
      </c>
      <c r="H17" s="4">
        <v>6.8000000000000005E-2</v>
      </c>
      <c r="I17" s="3">
        <v>73.400000000000006</v>
      </c>
      <c r="J17" s="3">
        <v>65.7</v>
      </c>
      <c r="K17" s="3">
        <v>58</v>
      </c>
      <c r="L17" s="1">
        <v>144</v>
      </c>
      <c r="S17">
        <v>148</v>
      </c>
      <c r="T17" s="2">
        <v>19.563287500000001</v>
      </c>
      <c r="U17" s="4">
        <v>6.8000000000000005E-2</v>
      </c>
      <c r="V17" s="3">
        <v>79.629283940649501</v>
      </c>
      <c r="W17" s="3">
        <v>96.353224034982276</v>
      </c>
      <c r="X17" s="3">
        <v>69.239122174460846</v>
      </c>
      <c r="Y17" s="1">
        <v>144</v>
      </c>
      <c r="AH17" s="14">
        <f t="shared" si="9"/>
        <v>1.46656353173489</v>
      </c>
      <c r="AI17" s="1">
        <v>144</v>
      </c>
    </row>
    <row r="18" spans="6:35">
      <c r="F18">
        <v>149</v>
      </c>
      <c r="G18" s="2">
        <v>19.710999999999999</v>
      </c>
      <c r="H18" s="4">
        <v>6.1600000000000002E-2</v>
      </c>
      <c r="I18" s="3">
        <v>87</v>
      </c>
      <c r="J18" s="3">
        <v>78.3</v>
      </c>
      <c r="K18" s="3">
        <v>69.2</v>
      </c>
      <c r="L18" s="1">
        <v>320</v>
      </c>
      <c r="S18">
        <v>149</v>
      </c>
      <c r="T18" s="2">
        <v>19.711152083333332</v>
      </c>
      <c r="U18" s="4">
        <v>6.1600000000000002E-2</v>
      </c>
      <c r="V18" s="3">
        <v>128.7882976875583</v>
      </c>
      <c r="W18" s="3">
        <v>155.75325843969176</v>
      </c>
      <c r="X18" s="3">
        <v>115.50026141682501</v>
      </c>
      <c r="Y18" s="1">
        <v>320</v>
      </c>
      <c r="AH18" s="14">
        <f t="shared" si="9"/>
        <v>1.989185931541402</v>
      </c>
      <c r="AI18" s="1">
        <v>320</v>
      </c>
    </row>
    <row r="19" spans="6:35">
      <c r="F19">
        <v>149</v>
      </c>
      <c r="G19" s="2">
        <v>19.780999999999999</v>
      </c>
      <c r="H19" s="4">
        <v>7.6600000000000001E-2</v>
      </c>
      <c r="I19" s="3">
        <v>122.7</v>
      </c>
      <c r="J19" s="3">
        <v>110.3</v>
      </c>
      <c r="K19" s="3">
        <v>97.6</v>
      </c>
      <c r="L19" s="1">
        <v>320</v>
      </c>
      <c r="S19">
        <v>149</v>
      </c>
      <c r="T19" s="2">
        <v>19.781470833333334</v>
      </c>
      <c r="U19" s="4">
        <v>7.6600000000000001E-2</v>
      </c>
      <c r="V19" s="3">
        <v>147.78905625623673</v>
      </c>
      <c r="W19" s="3">
        <v>185.16743926217526</v>
      </c>
      <c r="X19" s="3">
        <v>134.40298045725601</v>
      </c>
      <c r="Y19" s="1">
        <v>320</v>
      </c>
      <c r="AH19" s="14">
        <f t="shared" si="9"/>
        <v>1.6787619153415709</v>
      </c>
      <c r="AI19" s="1">
        <v>320</v>
      </c>
    </row>
    <row r="20" spans="6:35">
      <c r="G20" s="2"/>
      <c r="H20">
        <f>SUM(H24:H27)*24</f>
        <v>4.8987999999999374</v>
      </c>
      <c r="I20" s="3"/>
      <c r="J20" s="3"/>
      <c r="K20" s="3"/>
      <c r="L20" s="1"/>
      <c r="T20" s="2"/>
      <c r="U20" s="2"/>
      <c r="V20" s="3"/>
      <c r="W20" s="3"/>
      <c r="X20" s="3"/>
      <c r="Y20" s="1"/>
      <c r="AA20" s="1" t="s">
        <v>2</v>
      </c>
      <c r="AB20" s="1"/>
    </row>
    <row r="21" spans="6:35">
      <c r="G21" s="1" t="s">
        <v>2</v>
      </c>
      <c r="I21" t="s">
        <v>4</v>
      </c>
      <c r="L21" s="1"/>
      <c r="N21" s="1" t="s">
        <v>2</v>
      </c>
      <c r="V21" t="s">
        <v>8</v>
      </c>
      <c r="W21" s="1"/>
      <c r="AA21" t="s">
        <v>8</v>
      </c>
      <c r="AC21" t="s">
        <v>51</v>
      </c>
    </row>
    <row r="22" spans="6:35">
      <c r="G22" s="17" t="s">
        <v>36</v>
      </c>
      <c r="H22" s="1"/>
      <c r="I22" t="s">
        <v>47</v>
      </c>
      <c r="J22" t="s">
        <v>47</v>
      </c>
      <c r="K22" t="s">
        <v>47</v>
      </c>
      <c r="N22" t="s">
        <v>4</v>
      </c>
      <c r="T22" s="1" t="s">
        <v>2</v>
      </c>
      <c r="U22" s="1"/>
      <c r="V22" t="s">
        <v>47</v>
      </c>
      <c r="W22" t="s">
        <v>47</v>
      </c>
      <c r="X22" t="s">
        <v>47</v>
      </c>
      <c r="AA22" t="s">
        <v>12</v>
      </c>
      <c r="AB22" t="s">
        <v>12</v>
      </c>
      <c r="AC22" t="s">
        <v>12</v>
      </c>
      <c r="AF22" t="s">
        <v>43</v>
      </c>
      <c r="AH22" t="s">
        <v>43</v>
      </c>
    </row>
    <row r="23" spans="6:35">
      <c r="F23" t="s">
        <v>13</v>
      </c>
      <c r="G23" t="s">
        <v>38</v>
      </c>
      <c r="H23" t="s">
        <v>32</v>
      </c>
      <c r="I23" t="s">
        <v>5</v>
      </c>
      <c r="J23" t="s">
        <v>6</v>
      </c>
      <c r="K23" t="s">
        <v>7</v>
      </c>
      <c r="L23" s="5" t="s">
        <v>0</v>
      </c>
      <c r="N23" t="s">
        <v>5</v>
      </c>
      <c r="O23" t="s">
        <v>6</v>
      </c>
      <c r="P23" t="s">
        <v>7</v>
      </c>
      <c r="Q23" s="5" t="s">
        <v>0</v>
      </c>
      <c r="R23" s="5"/>
      <c r="S23" t="s">
        <v>13</v>
      </c>
      <c r="T23" t="s">
        <v>38</v>
      </c>
      <c r="U23" t="s">
        <v>32</v>
      </c>
      <c r="V23" t="s">
        <v>10</v>
      </c>
      <c r="W23" t="s">
        <v>9</v>
      </c>
      <c r="X23" t="s">
        <v>11</v>
      </c>
      <c r="Y23" s="5" t="s">
        <v>0</v>
      </c>
      <c r="AA23" t="s">
        <v>10</v>
      </c>
      <c r="AB23" t="s">
        <v>9</v>
      </c>
      <c r="AC23" t="s">
        <v>11</v>
      </c>
      <c r="AD23" t="s">
        <v>0</v>
      </c>
      <c r="AF23" t="s">
        <v>44</v>
      </c>
      <c r="AH23" t="s">
        <v>44</v>
      </c>
      <c r="AI23" s="5" t="s">
        <v>0</v>
      </c>
    </row>
    <row r="24" spans="6:35">
      <c r="F24" s="1">
        <v>161</v>
      </c>
      <c r="G24" s="4">
        <v>86.238847916666657</v>
      </c>
      <c r="H24" s="4">
        <v>3.0287500000000023E-2</v>
      </c>
      <c r="I24" s="4">
        <v>8.1068094823429995</v>
      </c>
      <c r="J24" s="4">
        <v>7.3023117444753334</v>
      </c>
      <c r="K24" s="4">
        <v>6.5002944810094734</v>
      </c>
      <c r="L24" s="1">
        <v>164</v>
      </c>
      <c r="N24" s="3">
        <f>AVERAGE(I24:I27,I34:I36,I43:I45)</f>
        <v>7.7091321511526854</v>
      </c>
      <c r="O24" s="3">
        <f t="shared" ref="O24:Q24" si="11">AVERAGE(J24:J27,J34:J36,J43:J45)</f>
        <v>7.1117081889083895</v>
      </c>
      <c r="P24" s="3">
        <f t="shared" si="11"/>
        <v>6.255282923684514</v>
      </c>
      <c r="Q24" s="3">
        <f t="shared" si="11"/>
        <v>167.6</v>
      </c>
      <c r="R24" s="3"/>
      <c r="S24" s="1">
        <v>161</v>
      </c>
      <c r="T24" s="4">
        <v>86.238733333333329</v>
      </c>
      <c r="U24" s="4">
        <v>3.0291666666627748E-2</v>
      </c>
      <c r="V24" s="4">
        <v>32.554642454783064</v>
      </c>
      <c r="W24" s="4">
        <v>34.067642767833981</v>
      </c>
      <c r="X24" s="4">
        <v>25.063673049347628</v>
      </c>
      <c r="Y24" s="1">
        <v>164</v>
      </c>
      <c r="AA24" s="3">
        <f>AVERAGE(V24:V27,V34:V36,V43:V45)</f>
        <v>30.297714399603763</v>
      </c>
      <c r="AB24" s="3">
        <f t="shared" ref="AB24" si="12">AVERAGE(W24:W27,W34:W36,W43:W45)</f>
        <v>32.899971054510807</v>
      </c>
      <c r="AC24" s="3">
        <f t="shared" ref="AC24" si="13">AVERAGE(X24:X27,X34:X36,X43:X45)</f>
        <v>25.264878813571713</v>
      </c>
      <c r="AD24" s="1">
        <f t="shared" ref="AD24" si="14">AVERAGE(Y24:Y27,Y34:Y36,Y43:Y45)</f>
        <v>167.6</v>
      </c>
      <c r="AF24" s="3">
        <f>AB24/O24</f>
        <v>4.6261699975010906</v>
      </c>
      <c r="AH24" s="14">
        <f>W24/J24</f>
        <v>4.6653229771528633</v>
      </c>
      <c r="AI24" s="1">
        <v>164</v>
      </c>
    </row>
    <row r="25" spans="6:35">
      <c r="F25" s="1">
        <v>161</v>
      </c>
      <c r="G25" s="4">
        <v>86.293506250000007</v>
      </c>
      <c r="H25" s="4">
        <v>7.6529166666659876E-2</v>
      </c>
      <c r="I25" s="4">
        <v>7.6350255212122065</v>
      </c>
      <c r="J25" s="4">
        <v>7.0231649140088193</v>
      </c>
      <c r="K25" s="4">
        <v>6.2011775701780021</v>
      </c>
      <c r="L25" s="1">
        <v>164</v>
      </c>
      <c r="N25" s="3">
        <f>AVERAGE(I28:I30,I37:I39,I46:I48)</f>
        <v>6.5353182782340529</v>
      </c>
      <c r="O25" s="3">
        <f t="shared" ref="O25:Q25" si="15">AVERAGE(J28:J30,J37:J39,J46:J48)</f>
        <v>6.0471999974922612</v>
      </c>
      <c r="P25" s="3">
        <f t="shared" si="15"/>
        <v>5.3167630368370959</v>
      </c>
      <c r="Q25" s="3">
        <f t="shared" si="15"/>
        <v>264.66666666666669</v>
      </c>
      <c r="R25" s="3"/>
      <c r="S25" s="1">
        <v>161</v>
      </c>
      <c r="T25" s="4">
        <v>86.293395833333335</v>
      </c>
      <c r="U25" s="4">
        <v>7.6516666666663014E-2</v>
      </c>
      <c r="V25" s="4">
        <v>23.810123635588081</v>
      </c>
      <c r="W25" s="4">
        <v>24.718808852304662</v>
      </c>
      <c r="X25" s="4">
        <v>17.71575041413243</v>
      </c>
      <c r="Y25" s="1">
        <v>164</v>
      </c>
      <c r="AA25" s="3">
        <f>AVERAGE(V28:V30,V37:V39,V46:V48)</f>
        <v>19.811051758525043</v>
      </c>
      <c r="AB25" s="3">
        <f t="shared" ref="AB25" si="16">AVERAGE(W28:W30,W37:W39,W46:W48)</f>
        <v>21.521707480732591</v>
      </c>
      <c r="AC25" s="3">
        <f t="shared" ref="AC25" si="17">AVERAGE(X28:X30,X37:X39,X46:X48)</f>
        <v>14.753137995307984</v>
      </c>
      <c r="AD25" s="1">
        <f t="shared" ref="AD25" si="18">AVERAGE(Y28:Y30,Y37:Y39,Y46:Y48)</f>
        <v>264.66666666666669</v>
      </c>
      <c r="AF25" s="3">
        <f t="shared" ref="AF25:AF26" si="19">AB25/O25</f>
        <v>3.5589541423563826</v>
      </c>
      <c r="AH25" s="14">
        <f t="shared" ref="AH25:AH49" si="20">W25/J25</f>
        <v>3.5196110521339272</v>
      </c>
      <c r="AI25" s="1">
        <v>164</v>
      </c>
    </row>
    <row r="26" spans="6:35">
      <c r="F26" s="1">
        <v>161</v>
      </c>
      <c r="G26" s="4">
        <v>86.371331249999997</v>
      </c>
      <c r="H26" s="4">
        <v>7.6595833333328756E-2</v>
      </c>
      <c r="I26" s="4">
        <v>6.4503124072555185</v>
      </c>
      <c r="J26" s="4">
        <v>5.9699257390758911</v>
      </c>
      <c r="K26" s="4">
        <v>5.1427163651144721</v>
      </c>
      <c r="L26" s="1">
        <v>164</v>
      </c>
      <c r="N26" s="3">
        <f>AVERAGE(I31:I33,I40:I42,I49)</f>
        <v>6.4768034568486428</v>
      </c>
      <c r="O26" s="3">
        <f t="shared" ref="O26:Q26" si="21">AVERAGE(J31:J33,J40:J42,J49)</f>
        <v>6.0716873430801357</v>
      </c>
      <c r="P26" s="3">
        <f t="shared" si="21"/>
        <v>5.4619052384844915</v>
      </c>
      <c r="Q26" s="3">
        <f t="shared" si="21"/>
        <v>508.71428571428572</v>
      </c>
      <c r="R26" s="3"/>
      <c r="S26" s="1">
        <v>161</v>
      </c>
      <c r="T26" s="4">
        <v>86.371220833333325</v>
      </c>
      <c r="U26" s="4">
        <v>7.6583333333346104E-2</v>
      </c>
      <c r="V26" s="4">
        <v>18.809095287372934</v>
      </c>
      <c r="W26" s="4">
        <v>18.796818271118397</v>
      </c>
      <c r="X26" s="4">
        <v>14.280806866734215</v>
      </c>
      <c r="Y26" s="1">
        <v>164</v>
      </c>
      <c r="AA26" s="3">
        <f>AVERAGE(V31:V33,V40:V42,V49)</f>
        <v>20.332524212463689</v>
      </c>
      <c r="AB26" s="3">
        <f t="shared" ref="AB26" si="22">AVERAGE(W31:W33,W40:W42,W49)</f>
        <v>22.536949158474567</v>
      </c>
      <c r="AC26" s="3">
        <f t="shared" ref="AC26" si="23">AVERAGE(X31:X33,X40:X42,X49)</f>
        <v>15.849031654388686</v>
      </c>
      <c r="AD26" s="1">
        <f t="shared" ref="AD26" si="24">AVERAGE(Y31:Y33,Y40:Y42,Y49)</f>
        <v>508.71428571428572</v>
      </c>
      <c r="AF26" s="3">
        <f t="shared" si="19"/>
        <v>3.711809894849047</v>
      </c>
      <c r="AH26" s="14">
        <f t="shared" si="20"/>
        <v>3.1485849393543766</v>
      </c>
      <c r="AI26" s="1">
        <v>164</v>
      </c>
    </row>
    <row r="27" spans="6:35">
      <c r="F27" s="1">
        <v>161</v>
      </c>
      <c r="G27" s="4">
        <v>86.421197916666671</v>
      </c>
      <c r="H27" s="4">
        <v>2.0704166666675405E-2</v>
      </c>
      <c r="I27" s="4">
        <v>18.122687328247316</v>
      </c>
      <c r="J27" s="4">
        <v>16.536463732817104</v>
      </c>
      <c r="K27" s="4">
        <v>14.37018677784558</v>
      </c>
      <c r="L27" s="1">
        <v>164</v>
      </c>
      <c r="S27" s="1">
        <v>161</v>
      </c>
      <c r="T27" s="4">
        <v>86.421087499999999</v>
      </c>
      <c r="U27" s="4">
        <v>2.0691666666664332E-2</v>
      </c>
      <c r="V27" s="4">
        <v>59.917780974085453</v>
      </c>
      <c r="W27" s="4">
        <v>66.172638525477254</v>
      </c>
      <c r="X27" s="4">
        <v>44.387197075919666</v>
      </c>
      <c r="Y27" s="1">
        <v>164</v>
      </c>
      <c r="AH27" s="14">
        <f t="shared" si="20"/>
        <v>4.001619668790231</v>
      </c>
      <c r="AI27" s="1">
        <v>164</v>
      </c>
    </row>
    <row r="28" spans="6:35">
      <c r="F28" s="1">
        <v>162</v>
      </c>
      <c r="G28" s="4">
        <v>86.553397916666668</v>
      </c>
      <c r="H28" s="4">
        <v>6.0937499999994316E-2</v>
      </c>
      <c r="I28" s="4">
        <v>3.0907557603131521</v>
      </c>
      <c r="J28" s="4">
        <v>2.8565216537375111</v>
      </c>
      <c r="K28" s="4">
        <v>2.5402308164829148</v>
      </c>
      <c r="L28" s="1">
        <v>271</v>
      </c>
      <c r="O28" t="s">
        <v>39</v>
      </c>
      <c r="S28" s="1">
        <v>162</v>
      </c>
      <c r="T28" s="4">
        <v>86.553281249999998</v>
      </c>
      <c r="U28" s="4">
        <v>6.0937500000008527E-2</v>
      </c>
      <c r="V28" s="4">
        <v>12.016275963272683</v>
      </c>
      <c r="W28" s="4">
        <v>12.509915232289844</v>
      </c>
      <c r="X28" s="4">
        <v>8.5433198570271873</v>
      </c>
      <c r="Y28" s="1">
        <v>271</v>
      </c>
      <c r="AA28" t="s">
        <v>16</v>
      </c>
      <c r="AB28" t="s">
        <v>18</v>
      </c>
      <c r="AC28" t="s">
        <v>17</v>
      </c>
      <c r="AH28" s="14">
        <f t="shared" si="20"/>
        <v>4.3794225105633995</v>
      </c>
      <c r="AI28" s="1">
        <v>271</v>
      </c>
    </row>
    <row r="29" spans="6:35">
      <c r="F29" s="1">
        <v>162</v>
      </c>
      <c r="G29" s="4">
        <v>86.623395833333333</v>
      </c>
      <c r="H29" s="4">
        <v>7.6633333333319342E-2</v>
      </c>
      <c r="I29" s="4">
        <v>10.023740142658733</v>
      </c>
      <c r="J29" s="4">
        <v>9.2711397686884229</v>
      </c>
      <c r="K29" s="4">
        <v>8.1673501385547667</v>
      </c>
      <c r="L29" s="1">
        <v>271</v>
      </c>
      <c r="O29" s="22">
        <f>2.8*O24</f>
        <v>19.912782928943489</v>
      </c>
      <c r="S29" s="1">
        <v>162</v>
      </c>
      <c r="T29" s="4">
        <v>86.623285416666675</v>
      </c>
      <c r="U29" s="4">
        <v>7.6620833333336691E-2</v>
      </c>
      <c r="V29" s="4">
        <v>36.706355258446756</v>
      </c>
      <c r="W29" s="4">
        <v>39.501466754479019</v>
      </c>
      <c r="X29" s="4">
        <v>26.089431199312138</v>
      </c>
      <c r="Y29" s="1">
        <v>271</v>
      </c>
      <c r="AA29" s="3">
        <f>STDEV(V24:V27,V34:V36,V43:V45)</f>
        <v>19.468979365936004</v>
      </c>
      <c r="AB29" s="3">
        <f>STDEV(W24:W27,W34:W36,W43:W45)</f>
        <v>21.671938525471926</v>
      </c>
      <c r="AC29" s="3">
        <f>STDEV(X24:X27,X34:X36,X43:X45)</f>
        <v>17.15785138287735</v>
      </c>
      <c r="AF29" s="3">
        <f>AB29/O34</f>
        <v>4.4477945881781293</v>
      </c>
      <c r="AH29" s="14">
        <f t="shared" si="20"/>
        <v>4.2606915373973751</v>
      </c>
      <c r="AI29" s="1">
        <v>271</v>
      </c>
    </row>
    <row r="30" spans="6:35">
      <c r="F30" s="1">
        <v>162</v>
      </c>
      <c r="G30" s="4">
        <v>86.696968749999996</v>
      </c>
      <c r="H30" s="4">
        <v>6.8054166666669857E-2</v>
      </c>
      <c r="I30" s="4">
        <v>4.251392987563011</v>
      </c>
      <c r="J30" s="4">
        <v>4.087631839598771</v>
      </c>
      <c r="K30" s="4">
        <v>3.559655238375536</v>
      </c>
      <c r="L30" s="1">
        <v>271</v>
      </c>
      <c r="O30" s="22">
        <f t="shared" ref="O30:O31" si="25">2.8*O25</f>
        <v>16.932159992978331</v>
      </c>
      <c r="S30" s="1">
        <v>162</v>
      </c>
      <c r="T30" s="4">
        <v>86.69685833333331</v>
      </c>
      <c r="U30" s="4">
        <v>6.8041666666687206E-2</v>
      </c>
      <c r="V30" s="4">
        <v>10.382699927238104</v>
      </c>
      <c r="W30" s="4">
        <v>10.649779219542657</v>
      </c>
      <c r="X30" s="4">
        <v>7.4452805776204496</v>
      </c>
      <c r="Y30" s="1">
        <v>271</v>
      </c>
      <c r="AA30" s="3">
        <f>STDEV(V28:V30,V37:V39,V46:V48)</f>
        <v>15.773320370914412</v>
      </c>
      <c r="AB30" s="3">
        <f>STDEV(W28:W30,W37:W39,W46:W48)</f>
        <v>17.110783058316553</v>
      </c>
      <c r="AC30" s="3">
        <f>STDEV(X28:X30,X37:X39,X46:X48)</f>
        <v>11.552191078748153</v>
      </c>
      <c r="AF30" s="3">
        <f>AB30/O35</f>
        <v>4.0563970494822756</v>
      </c>
      <c r="AH30" s="14">
        <f t="shared" si="20"/>
        <v>2.6053665392204217</v>
      </c>
      <c r="AI30" s="1">
        <v>271</v>
      </c>
    </row>
    <row r="31" spans="6:35">
      <c r="F31" s="1">
        <v>163</v>
      </c>
      <c r="G31" s="4">
        <v>86.947916666666657</v>
      </c>
      <c r="H31" s="4">
        <v>6.0950000000005389E-2</v>
      </c>
      <c r="I31" s="4">
        <v>0.85472758652702152</v>
      </c>
      <c r="J31" s="4">
        <v>0.73934342243994078</v>
      </c>
      <c r="K31" s="4">
        <v>0.66549216909066622</v>
      </c>
      <c r="L31" s="1">
        <v>503</v>
      </c>
      <c r="O31" s="22">
        <f t="shared" si="25"/>
        <v>17.000724560624377</v>
      </c>
      <c r="S31" s="1">
        <v>163</v>
      </c>
      <c r="T31" s="4">
        <v>86.947800000000001</v>
      </c>
      <c r="U31" s="4">
        <v>6.0949999999991178E-2</v>
      </c>
      <c r="V31" s="4">
        <v>2.1473855040726524</v>
      </c>
      <c r="W31" s="4">
        <v>2.5610708313924171</v>
      </c>
      <c r="X31" s="4">
        <v>1.6515489592286774</v>
      </c>
      <c r="Y31" s="1">
        <v>503</v>
      </c>
      <c r="AA31" s="3">
        <f>STDEV(V31:V33,V40:V42,V49)</f>
        <v>15.287067939885938</v>
      </c>
      <c r="AB31" s="3">
        <f>STDEV(W31:W33,W40:W42,W49)</f>
        <v>17.62660575828674</v>
      </c>
      <c r="AC31" s="3">
        <f>STDEV(X31:X33,X40:X42,X49)</f>
        <v>11.778491799462069</v>
      </c>
      <c r="AF31" s="3">
        <f>AB31/O36</f>
        <v>3.1284058849649243</v>
      </c>
      <c r="AH31" s="14">
        <f t="shared" si="20"/>
        <v>3.463980003961503</v>
      </c>
      <c r="AI31" s="1">
        <v>503</v>
      </c>
    </row>
    <row r="32" spans="6:35">
      <c r="F32" s="1">
        <v>163</v>
      </c>
      <c r="G32" s="4">
        <v>87.017852083333324</v>
      </c>
      <c r="H32" s="4">
        <v>7.6470833333331711E-2</v>
      </c>
      <c r="I32" s="4">
        <v>6.6619516575402926</v>
      </c>
      <c r="J32" s="4">
        <v>6.3634825362256429</v>
      </c>
      <c r="K32" s="4">
        <v>5.7559089649203976</v>
      </c>
      <c r="L32" s="1">
        <v>503</v>
      </c>
      <c r="N32" t="s">
        <v>4</v>
      </c>
      <c r="S32" s="1">
        <v>163</v>
      </c>
      <c r="T32" s="4">
        <v>87.017741666666652</v>
      </c>
      <c r="U32" s="4">
        <v>7.6458333333306427E-2</v>
      </c>
      <c r="V32" s="4">
        <v>23.485678454752506</v>
      </c>
      <c r="W32" s="4">
        <v>25.095167395260791</v>
      </c>
      <c r="X32" s="4">
        <v>17.822720843972963</v>
      </c>
      <c r="Y32" s="1">
        <v>503</v>
      </c>
      <c r="AH32" s="14">
        <f t="shared" si="20"/>
        <v>3.943621633657445</v>
      </c>
      <c r="AI32" s="1">
        <v>503</v>
      </c>
    </row>
    <row r="33" spans="6:35">
      <c r="F33" s="1">
        <v>163</v>
      </c>
      <c r="G33" s="4">
        <v>87.091429166666671</v>
      </c>
      <c r="H33" s="4">
        <v>6.8158333333329324E-2</v>
      </c>
      <c r="I33" s="4">
        <v>2.5454125906698932</v>
      </c>
      <c r="J33" s="4">
        <v>2.6117930101964015</v>
      </c>
      <c r="K33" s="4">
        <v>2.2286953756726691</v>
      </c>
      <c r="L33" s="1">
        <v>503</v>
      </c>
      <c r="N33" t="s">
        <v>48</v>
      </c>
      <c r="O33" t="s">
        <v>49</v>
      </c>
      <c r="P33" t="s">
        <v>50</v>
      </c>
      <c r="S33" s="1">
        <v>163</v>
      </c>
      <c r="T33" s="4">
        <v>87.091318749999985</v>
      </c>
      <c r="U33" s="4">
        <v>6.8145833333318251E-2</v>
      </c>
      <c r="V33" s="4">
        <v>10.162798251215241</v>
      </c>
      <c r="W33" s="4">
        <v>10.464542682480975</v>
      </c>
      <c r="X33" s="4">
        <v>7.3526048700287046</v>
      </c>
      <c r="Y33" s="1">
        <v>503</v>
      </c>
      <c r="AH33" s="14">
        <f t="shared" si="20"/>
        <v>4.006650849293016</v>
      </c>
      <c r="AI33" s="1">
        <v>503</v>
      </c>
    </row>
    <row r="34" spans="6:35">
      <c r="F34" s="1">
        <v>164</v>
      </c>
      <c r="G34" s="4">
        <v>87.248304166666657</v>
      </c>
      <c r="H34" s="4">
        <v>6.1424999999999841E-2</v>
      </c>
      <c r="I34" s="4">
        <v>5.1629445857071214</v>
      </c>
      <c r="J34" s="4">
        <v>4.8436933620765767</v>
      </c>
      <c r="K34" s="4">
        <v>4.2897474945742395</v>
      </c>
      <c r="L34" s="1">
        <v>173</v>
      </c>
      <c r="N34" s="3">
        <f>STDEV(I24:I27,I34:I36,I43:I45)</f>
        <v>5.3294146408368475</v>
      </c>
      <c r="O34" s="3">
        <f>STDEV(J24:J27,J34:J36,J43:J45)</f>
        <v>4.8725133537133543</v>
      </c>
      <c r="P34" s="3">
        <f>STDEV(K24:K27,K34:K36,K43:K45)</f>
        <v>4.2828972974905826</v>
      </c>
      <c r="S34" s="1">
        <v>164</v>
      </c>
      <c r="T34" s="4">
        <v>87.248187499999986</v>
      </c>
      <c r="U34" s="4">
        <v>6.142499999998563E-2</v>
      </c>
      <c r="V34" s="4">
        <v>60.917612394964046</v>
      </c>
      <c r="W34" s="4">
        <v>65.974394519002985</v>
      </c>
      <c r="X34" s="4">
        <v>56.843929740065732</v>
      </c>
      <c r="Y34" s="1">
        <v>173</v>
      </c>
      <c r="AH34" s="14">
        <f t="shared" si="20"/>
        <v>13.620679425238967</v>
      </c>
      <c r="AI34" s="1">
        <v>173</v>
      </c>
    </row>
    <row r="35" spans="6:35">
      <c r="F35" s="1">
        <v>164</v>
      </c>
      <c r="G35" s="4">
        <v>87.318570833333339</v>
      </c>
      <c r="H35" s="4">
        <v>7.6608333333325618E-2</v>
      </c>
      <c r="I35" s="4">
        <v>11.342141220642388</v>
      </c>
      <c r="J35" s="4">
        <v>10.747677112539026</v>
      </c>
      <c r="K35" s="4">
        <v>9.6568883648356838</v>
      </c>
      <c r="L35" s="1">
        <v>173</v>
      </c>
      <c r="N35" s="3">
        <f>STDEV(I28:I30,I37:I39,I46:I48)</f>
        <v>4.6119272543230503</v>
      </c>
      <c r="O35" s="3">
        <f>STDEV(J28:J30,J37:J39,J46:J48)</f>
        <v>4.2182219466165005</v>
      </c>
      <c r="P35" s="3">
        <f>STDEV(K28:K30,K37:K39,K46:K48)</f>
        <v>3.7151968938659459</v>
      </c>
      <c r="S35" s="1">
        <v>164</v>
      </c>
      <c r="T35" s="4">
        <v>87.318460416666653</v>
      </c>
      <c r="U35" s="4">
        <v>7.6595833333300334E-2</v>
      </c>
      <c r="V35" s="4">
        <v>41.100313202192886</v>
      </c>
      <c r="W35" s="4">
        <v>46.329985283642188</v>
      </c>
      <c r="X35" s="4">
        <v>38.813420055107002</v>
      </c>
      <c r="Y35" s="1">
        <v>173</v>
      </c>
      <c r="AH35" s="14">
        <f t="shared" si="20"/>
        <v>4.3106975394329847</v>
      </c>
      <c r="AI35" s="1">
        <v>173</v>
      </c>
    </row>
    <row r="36" spans="6:35">
      <c r="F36" s="1">
        <v>164</v>
      </c>
      <c r="G36" s="4">
        <v>87.391887499999996</v>
      </c>
      <c r="H36" s="4">
        <v>6.7591666666658057E-2</v>
      </c>
      <c r="I36" s="4">
        <v>13.497331014910079</v>
      </c>
      <c r="J36" s="4">
        <v>12.361227859533098</v>
      </c>
      <c r="K36" s="4">
        <v>10.915645670516422</v>
      </c>
      <c r="L36" s="1">
        <v>173</v>
      </c>
      <c r="N36" s="3">
        <f>STDEV(I31:I33,I40:I42,I49)</f>
        <v>6.0274816239547278</v>
      </c>
      <c r="O36" s="3">
        <f>STDEV(J31:J33,J40:J42,J49)</f>
        <v>5.634373034202488</v>
      </c>
      <c r="P36" s="3">
        <f>STDEV(K31:K33,K40:K42,K49)</f>
        <v>5.0478882125942128</v>
      </c>
      <c r="S36" s="1">
        <v>164</v>
      </c>
      <c r="T36" s="4">
        <v>87.391777083333338</v>
      </c>
      <c r="U36" s="4">
        <v>6.7579166666661195E-2</v>
      </c>
      <c r="V36" s="4">
        <v>28.140887999738645</v>
      </c>
      <c r="W36" s="4">
        <v>32.54524189844031</v>
      </c>
      <c r="X36" s="4">
        <v>21.695189173770416</v>
      </c>
      <c r="Y36" s="1">
        <v>173</v>
      </c>
      <c r="AH36" s="14">
        <f t="shared" si="20"/>
        <v>2.6328486351249567</v>
      </c>
      <c r="AI36" s="1">
        <v>173</v>
      </c>
    </row>
    <row r="37" spans="6:35">
      <c r="F37" s="1">
        <v>165</v>
      </c>
      <c r="G37" s="4">
        <v>87.544404166666666</v>
      </c>
      <c r="H37" s="4">
        <v>6.0891666666663014E-2</v>
      </c>
      <c r="I37" s="4">
        <v>5.8812894681056163</v>
      </c>
      <c r="J37" s="4">
        <v>5.4562984974196063</v>
      </c>
      <c r="K37" s="4">
        <v>4.773929365590746</v>
      </c>
      <c r="L37" s="1">
        <v>261</v>
      </c>
      <c r="S37" s="1">
        <v>165</v>
      </c>
      <c r="T37" s="4">
        <v>87.544287499999996</v>
      </c>
      <c r="U37" s="4">
        <v>6.0891666666677224E-2</v>
      </c>
      <c r="V37" s="4">
        <v>11.516076319060499</v>
      </c>
      <c r="W37" s="4">
        <v>13.513794440051536</v>
      </c>
      <c r="X37" s="4">
        <v>9.0326230151994729</v>
      </c>
      <c r="Y37" s="1">
        <v>261</v>
      </c>
      <c r="AH37" s="14">
        <f t="shared" si="20"/>
        <v>2.4767329805072946</v>
      </c>
      <c r="AI37" s="1">
        <v>261</v>
      </c>
    </row>
    <row r="38" spans="6:35">
      <c r="F38" s="1">
        <v>165</v>
      </c>
      <c r="G38" s="4">
        <v>87.614368749999997</v>
      </c>
      <c r="H38" s="4">
        <v>7.6537500000000591E-2</v>
      </c>
      <c r="I38" s="4">
        <v>16.723028183478849</v>
      </c>
      <c r="J38" s="4">
        <v>15.332784546803264</v>
      </c>
      <c r="K38" s="4">
        <v>13.487177583695907</v>
      </c>
      <c r="L38" s="1">
        <v>261</v>
      </c>
      <c r="S38" s="1">
        <v>165</v>
      </c>
      <c r="T38" s="4">
        <v>87.614260416666667</v>
      </c>
      <c r="U38" s="4">
        <v>7.6529166666674087E-2</v>
      </c>
      <c r="V38" s="4">
        <v>48.377066863931248</v>
      </c>
      <c r="W38" s="4">
        <v>52.671183028142607</v>
      </c>
      <c r="X38" s="4">
        <v>35.470350662629464</v>
      </c>
      <c r="Y38" s="1">
        <v>261</v>
      </c>
      <c r="Z38" t="s">
        <v>19</v>
      </c>
      <c r="AH38" s="14">
        <f t="shared" si="20"/>
        <v>3.435200101283888</v>
      </c>
      <c r="AI38" s="1">
        <v>261</v>
      </c>
    </row>
    <row r="39" spans="6:35">
      <c r="F39" s="1">
        <v>165</v>
      </c>
      <c r="G39" s="4">
        <v>87.687968749999996</v>
      </c>
      <c r="H39" s="4">
        <v>6.8162499999999682E-2</v>
      </c>
      <c r="I39" s="4">
        <v>7.0902012805760721</v>
      </c>
      <c r="J39" s="4">
        <v>6.5789366420470357</v>
      </c>
      <c r="K39" s="4">
        <v>5.7655683629012273</v>
      </c>
      <c r="L39" s="1">
        <v>261</v>
      </c>
      <c r="S39" s="1">
        <v>165</v>
      </c>
      <c r="T39" s="4">
        <v>87.687858333333338</v>
      </c>
      <c r="U39" s="4">
        <v>6.815000000001703E-2</v>
      </c>
      <c r="V39" s="4">
        <v>25.991073849937074</v>
      </c>
      <c r="W39" s="4">
        <v>29.284898380250535</v>
      </c>
      <c r="X39" s="4">
        <v>22.041742241242794</v>
      </c>
      <c r="Y39" s="1">
        <v>261</v>
      </c>
      <c r="AH39" s="14">
        <f t="shared" si="20"/>
        <v>4.4513118112562555</v>
      </c>
      <c r="AI39" s="1">
        <v>261</v>
      </c>
    </row>
    <row r="40" spans="6:35">
      <c r="F40" s="1">
        <v>166</v>
      </c>
      <c r="G40" s="4">
        <v>87.903877083333327</v>
      </c>
      <c r="H40" s="4">
        <v>6.1412500000002979E-2</v>
      </c>
      <c r="I40" s="4">
        <v>0.52334676774500855</v>
      </c>
      <c r="J40" s="4">
        <v>0.38431474410314198</v>
      </c>
      <c r="K40" s="4">
        <v>0.45477954626889411</v>
      </c>
      <c r="L40" s="1">
        <v>513</v>
      </c>
      <c r="S40" s="1">
        <v>166</v>
      </c>
      <c r="T40" s="4">
        <v>87.903760416666643</v>
      </c>
      <c r="U40" s="4">
        <v>6.14125000000314E-2</v>
      </c>
      <c r="V40" s="4">
        <v>9.3329371732180029</v>
      </c>
      <c r="W40" s="4">
        <v>9.5132600449643885</v>
      </c>
      <c r="X40" s="4">
        <v>8.1723604682463318</v>
      </c>
      <c r="Y40" s="1">
        <v>513</v>
      </c>
      <c r="AH40" s="14">
        <f t="shared" si="20"/>
        <v>24.753825323993372</v>
      </c>
      <c r="AI40" s="1">
        <v>513</v>
      </c>
    </row>
    <row r="41" spans="6:35">
      <c r="F41" s="1">
        <v>166</v>
      </c>
      <c r="G41" s="4">
        <v>87.974108333333334</v>
      </c>
      <c r="H41" s="4">
        <v>7.6525000000003729E-2</v>
      </c>
      <c r="I41" s="4">
        <v>14.498548860172786</v>
      </c>
      <c r="J41" s="4">
        <v>13.684322550094706</v>
      </c>
      <c r="K41" s="4">
        <v>12.442417399261235</v>
      </c>
      <c r="L41" s="1">
        <v>513</v>
      </c>
      <c r="S41" s="1">
        <v>166</v>
      </c>
      <c r="T41" s="4">
        <v>87.97399999999999</v>
      </c>
      <c r="U41" s="4">
        <v>7.6516666666677224E-2</v>
      </c>
      <c r="V41" s="4">
        <v>38.850256957522944</v>
      </c>
      <c r="W41" s="4">
        <v>43.150220639574179</v>
      </c>
      <c r="X41" s="4">
        <v>30.487164107903673</v>
      </c>
      <c r="Y41" s="1">
        <v>513</v>
      </c>
      <c r="AH41" s="14">
        <f t="shared" si="20"/>
        <v>3.1532595407344846</v>
      </c>
      <c r="AI41" s="1">
        <v>513</v>
      </c>
    </row>
    <row r="42" spans="6:35">
      <c r="F42" s="1">
        <v>166</v>
      </c>
      <c r="G42" s="4">
        <v>88.047481250000004</v>
      </c>
      <c r="H42" s="4">
        <v>6.7720833333339669E-2</v>
      </c>
      <c r="I42" s="4">
        <v>14.841057103075144</v>
      </c>
      <c r="J42" s="4">
        <v>13.72231155655469</v>
      </c>
      <c r="K42" s="4">
        <v>12.147024046455453</v>
      </c>
      <c r="L42" s="1">
        <v>513</v>
      </c>
      <c r="S42" s="1">
        <v>166</v>
      </c>
      <c r="T42" s="4">
        <v>88.047370833333332</v>
      </c>
      <c r="U42" s="4">
        <v>6.7708333333328596E-2</v>
      </c>
      <c r="V42" s="4">
        <v>42.171424097213801</v>
      </c>
      <c r="W42" s="4">
        <v>48.95524133522192</v>
      </c>
      <c r="X42" s="4">
        <v>32.395004548921982</v>
      </c>
      <c r="Y42" s="1">
        <v>513</v>
      </c>
      <c r="AH42" s="14">
        <f t="shared" si="20"/>
        <v>3.5675652118419974</v>
      </c>
      <c r="AI42" s="1">
        <v>513</v>
      </c>
    </row>
    <row r="43" spans="6:35">
      <c r="F43" s="1">
        <v>167</v>
      </c>
      <c r="G43" s="4">
        <v>88.206097916666664</v>
      </c>
      <c r="H43" s="4">
        <v>6.1295833333332439E-2</v>
      </c>
      <c r="I43" s="4">
        <v>0.88411117699324804</v>
      </c>
      <c r="J43" s="4">
        <v>0.86702054938504902</v>
      </c>
      <c r="K43" s="4">
        <v>0.72901866511763358</v>
      </c>
      <c r="L43" s="1">
        <v>167</v>
      </c>
      <c r="S43" s="1">
        <v>167</v>
      </c>
      <c r="T43" s="4">
        <v>88.205985416666664</v>
      </c>
      <c r="U43" s="4">
        <v>6.1295833333332439E-2</v>
      </c>
      <c r="V43" s="4">
        <v>1.4790306732838592</v>
      </c>
      <c r="W43" s="4">
        <v>1.5722791735678623</v>
      </c>
      <c r="X43" s="4">
        <v>1.1973359485306703</v>
      </c>
      <c r="Y43" s="1">
        <v>167</v>
      </c>
      <c r="AH43" s="14">
        <f t="shared" si="20"/>
        <v>1.8134278070837324</v>
      </c>
      <c r="AI43" s="1">
        <v>167</v>
      </c>
    </row>
    <row r="44" spans="6:35">
      <c r="F44" s="1">
        <v>167</v>
      </c>
      <c r="G44" s="4">
        <v>88.276214583333342</v>
      </c>
      <c r="H44" s="4">
        <v>7.6479166666658216E-2</v>
      </c>
      <c r="I44" s="4">
        <v>2.5753447164670633</v>
      </c>
      <c r="J44" s="4">
        <v>2.3928126947571675</v>
      </c>
      <c r="K44" s="4">
        <v>2.140825168677595</v>
      </c>
      <c r="L44" s="1">
        <v>167</v>
      </c>
      <c r="S44" s="1">
        <v>167</v>
      </c>
      <c r="T44" s="4">
        <v>88.276106249999984</v>
      </c>
      <c r="U44" s="4">
        <v>7.6470833333331711E-2</v>
      </c>
      <c r="V44" s="4">
        <v>8.9314015278853702</v>
      </c>
      <c r="W44" s="4">
        <v>8.6162329711605263</v>
      </c>
      <c r="X44" s="4">
        <v>7.0096539021149695</v>
      </c>
      <c r="Y44" s="1">
        <v>167</v>
      </c>
      <c r="AH44" s="14">
        <f t="shared" si="20"/>
        <v>3.600880666522432</v>
      </c>
      <c r="AI44" s="1">
        <v>167</v>
      </c>
    </row>
    <row r="45" spans="6:35">
      <c r="F45" s="1">
        <v>167</v>
      </c>
      <c r="G45" s="4">
        <v>88.349635416666672</v>
      </c>
      <c r="H45" s="4">
        <v>6.7862500000003934E-2</v>
      </c>
      <c r="I45" s="4">
        <v>3.3146140577489249</v>
      </c>
      <c r="J45" s="4">
        <v>3.0727841804158169</v>
      </c>
      <c r="K45" s="4">
        <v>2.6063286789760438</v>
      </c>
      <c r="L45" s="1">
        <v>167</v>
      </c>
      <c r="S45" s="1">
        <v>167</v>
      </c>
      <c r="T45" s="4">
        <v>88.349525</v>
      </c>
      <c r="U45" s="4">
        <v>6.784999999999286E-2</v>
      </c>
      <c r="V45" s="4">
        <v>27.316255846143207</v>
      </c>
      <c r="W45" s="4">
        <v>30.205668282559998</v>
      </c>
      <c r="X45" s="4">
        <v>25.641831909994391</v>
      </c>
      <c r="Y45" s="1">
        <v>167</v>
      </c>
      <c r="Z45" t="s">
        <v>20</v>
      </c>
      <c r="AH45" s="14">
        <f t="shared" si="20"/>
        <v>9.8300650189081917</v>
      </c>
      <c r="AI45" s="1">
        <v>167</v>
      </c>
    </row>
    <row r="46" spans="6:35">
      <c r="F46" s="1">
        <v>168</v>
      </c>
      <c r="G46" s="4">
        <v>88.50734374999999</v>
      </c>
      <c r="H46" s="4">
        <v>6.1445833333337418E-2</v>
      </c>
      <c r="I46" s="4">
        <v>2.0012732483209339</v>
      </c>
      <c r="J46" s="4">
        <v>1.8616895529312123</v>
      </c>
      <c r="K46" s="4">
        <v>1.6689521994055905</v>
      </c>
      <c r="L46" s="1">
        <v>262</v>
      </c>
      <c r="S46" s="1">
        <v>168</v>
      </c>
      <c r="T46" s="4">
        <v>88.507227083333333</v>
      </c>
      <c r="U46" s="4">
        <v>6.1445833333337418E-2</v>
      </c>
      <c r="V46" s="4">
        <v>2.1256451488621804</v>
      </c>
      <c r="W46" s="4">
        <v>2.3760695979919269</v>
      </c>
      <c r="X46" s="4">
        <v>1.7778759401116511</v>
      </c>
      <c r="Y46" s="1">
        <v>262</v>
      </c>
      <c r="AH46" s="14">
        <f t="shared" si="20"/>
        <v>1.2762974332916184</v>
      </c>
      <c r="AI46" s="1">
        <v>262</v>
      </c>
    </row>
    <row r="47" spans="6:35">
      <c r="F47" s="1">
        <v>168</v>
      </c>
      <c r="G47" s="4">
        <v>88.577587500000007</v>
      </c>
      <c r="H47" s="4">
        <v>7.6516666666663014E-2</v>
      </c>
      <c r="I47" s="4">
        <v>2.6050843271037478</v>
      </c>
      <c r="J47" s="4">
        <v>2.4030126787518604</v>
      </c>
      <c r="K47" s="4">
        <v>2.0503467854760999</v>
      </c>
      <c r="L47" s="1">
        <v>262</v>
      </c>
      <c r="S47" s="1">
        <v>168</v>
      </c>
      <c r="T47" s="4">
        <v>88.577477083333321</v>
      </c>
      <c r="U47" s="4">
        <v>7.650416666665194E-2</v>
      </c>
      <c r="V47" s="4">
        <v>3.6780932069460115</v>
      </c>
      <c r="W47" s="4">
        <v>4.1493102554356627</v>
      </c>
      <c r="X47" s="4">
        <v>2.8722734106098229</v>
      </c>
      <c r="Y47" s="1">
        <v>262</v>
      </c>
      <c r="AH47" s="14">
        <f t="shared" si="20"/>
        <v>1.7267117615005012</v>
      </c>
      <c r="AI47" s="1">
        <v>262</v>
      </c>
    </row>
    <row r="48" spans="6:35">
      <c r="F48" s="1">
        <v>168</v>
      </c>
      <c r="G48" s="4">
        <v>88.650908333333334</v>
      </c>
      <c r="H48" s="4">
        <v>6.7624999999992497E-2</v>
      </c>
      <c r="I48" s="4">
        <v>7.1510991059863569</v>
      </c>
      <c r="J48" s="4">
        <v>6.5767847974526763</v>
      </c>
      <c r="K48" s="4">
        <v>5.8376568410510785</v>
      </c>
      <c r="L48" s="1">
        <v>262</v>
      </c>
      <c r="S48" s="1">
        <v>168</v>
      </c>
      <c r="T48" s="4">
        <v>88.650799999999975</v>
      </c>
      <c r="U48" s="4">
        <v>6.7616666666665992E-2</v>
      </c>
      <c r="V48" s="4">
        <v>27.506179289030815</v>
      </c>
      <c r="W48" s="4">
        <v>29.03895041840957</v>
      </c>
      <c r="X48" s="4">
        <v>19.505345054018882</v>
      </c>
      <c r="Y48" s="1">
        <v>262</v>
      </c>
      <c r="AH48" s="14">
        <f t="shared" si="20"/>
        <v>4.4153718439528307</v>
      </c>
      <c r="AI48" s="1">
        <v>262</v>
      </c>
    </row>
    <row r="49" spans="1:35">
      <c r="F49" s="1">
        <v>169</v>
      </c>
      <c r="G49" s="4">
        <v>88.846435416666665</v>
      </c>
      <c r="H49" s="4">
        <v>6.1204166666669835E-2</v>
      </c>
      <c r="I49" s="4">
        <v>5.4125796322103543</v>
      </c>
      <c r="J49" s="4">
        <v>4.9962435819464233</v>
      </c>
      <c r="K49" s="4">
        <v>4.5390191677221257</v>
      </c>
      <c r="L49" s="1">
        <v>513</v>
      </c>
      <c r="S49" s="1">
        <v>169</v>
      </c>
      <c r="T49" s="4">
        <v>88.846318749999995</v>
      </c>
      <c r="U49" s="4">
        <v>6.1204166666655624E-2</v>
      </c>
      <c r="V49" s="4">
        <v>16.177189049250682</v>
      </c>
      <c r="W49" s="4">
        <v>18.019141180427305</v>
      </c>
      <c r="X49" s="4">
        <v>13.06181778241848</v>
      </c>
      <c r="Y49" s="1">
        <v>513</v>
      </c>
      <c r="AH49" s="14">
        <f t="shared" si="20"/>
        <v>3.6065377688025881</v>
      </c>
      <c r="AI49" s="1">
        <v>513</v>
      </c>
    </row>
    <row r="50" spans="1:35">
      <c r="F50" s="1"/>
      <c r="G50" s="4"/>
      <c r="H50" s="4"/>
      <c r="I50" s="4"/>
      <c r="J50" s="4"/>
      <c r="K50" s="4"/>
      <c r="L50" s="1"/>
      <c r="S50" s="7"/>
      <c r="T50" s="8"/>
      <c r="U50" s="8"/>
      <c r="V50" s="8"/>
      <c r="W50" s="8"/>
      <c r="X50" s="8"/>
      <c r="Y50" s="1"/>
      <c r="AA50" t="s">
        <v>14</v>
      </c>
      <c r="AB50" t="s">
        <v>51</v>
      </c>
    </row>
    <row r="51" spans="1:35" ht="13" customHeight="1">
      <c r="A51" s="1"/>
      <c r="B51" s="1"/>
      <c r="D51" s="4"/>
      <c r="F51" s="4" t="s">
        <v>33</v>
      </c>
      <c r="G51" t="s">
        <v>14</v>
      </c>
      <c r="I51" t="s">
        <v>4</v>
      </c>
      <c r="J51" s="4"/>
      <c r="K51" s="4"/>
      <c r="L51" s="1"/>
      <c r="N51" t="s">
        <v>4</v>
      </c>
      <c r="S51" s="7"/>
      <c r="T51" s="8"/>
      <c r="U51" s="8"/>
      <c r="V51" t="s">
        <v>8</v>
      </c>
      <c r="W51" s="8"/>
      <c r="X51" s="8"/>
      <c r="Y51" s="1"/>
      <c r="AA51" t="s">
        <v>8</v>
      </c>
    </row>
    <row r="52" spans="1:35">
      <c r="B52" s="1"/>
      <c r="D52" s="4"/>
      <c r="G52" s="17" t="s">
        <v>35</v>
      </c>
      <c r="I52" t="s">
        <v>47</v>
      </c>
      <c r="J52" t="s">
        <v>47</v>
      </c>
      <c r="K52" t="s">
        <v>47</v>
      </c>
      <c r="N52" t="s">
        <v>12</v>
      </c>
      <c r="O52" t="s">
        <v>12</v>
      </c>
      <c r="P52" t="s">
        <v>12</v>
      </c>
      <c r="S52" s="8"/>
      <c r="T52" t="s">
        <v>14</v>
      </c>
      <c r="V52" t="s">
        <v>47</v>
      </c>
      <c r="W52" t="s">
        <v>47</v>
      </c>
      <c r="X52" t="s">
        <v>47</v>
      </c>
      <c r="AA52" t="s">
        <v>12</v>
      </c>
      <c r="AB52" t="s">
        <v>12</v>
      </c>
      <c r="AC52" t="s">
        <v>12</v>
      </c>
      <c r="AF52" t="s">
        <v>43</v>
      </c>
      <c r="AH52" t="s">
        <v>43</v>
      </c>
    </row>
    <row r="53" spans="1:35">
      <c r="B53" s="1"/>
      <c r="D53" s="4"/>
      <c r="F53" t="s">
        <v>13</v>
      </c>
      <c r="G53" t="s">
        <v>38</v>
      </c>
      <c r="H53" t="s">
        <v>32</v>
      </c>
      <c r="I53" t="s">
        <v>5</v>
      </c>
      <c r="J53" t="s">
        <v>6</v>
      </c>
      <c r="K53" t="s">
        <v>7</v>
      </c>
      <c r="L53" s="6" t="s">
        <v>0</v>
      </c>
      <c r="N53" t="s">
        <v>5</v>
      </c>
      <c r="O53" t="s">
        <v>6</v>
      </c>
      <c r="P53" t="s">
        <v>7</v>
      </c>
      <c r="Q53" s="5" t="s">
        <v>0</v>
      </c>
      <c r="R53" s="5"/>
      <c r="S53" t="s">
        <v>13</v>
      </c>
      <c r="T53" t="s">
        <v>38</v>
      </c>
      <c r="U53" t="s">
        <v>32</v>
      </c>
      <c r="V53" t="s">
        <v>10</v>
      </c>
      <c r="W53" t="s">
        <v>9</v>
      </c>
      <c r="X53" t="s">
        <v>11</v>
      </c>
      <c r="Y53" s="6" t="s">
        <v>0</v>
      </c>
      <c r="AA53" t="s">
        <v>10</v>
      </c>
      <c r="AB53" t="s">
        <v>9</v>
      </c>
      <c r="AC53" t="s">
        <v>11</v>
      </c>
      <c r="AD53" t="s">
        <v>0</v>
      </c>
      <c r="AF53" t="s">
        <v>44</v>
      </c>
      <c r="AH53" t="s">
        <v>44</v>
      </c>
      <c r="AI53" s="6" t="s">
        <v>0</v>
      </c>
    </row>
    <row r="54" spans="1:35" ht="15" customHeight="1">
      <c r="B54" s="1"/>
      <c r="D54" s="4"/>
      <c r="F54" s="1">
        <v>123</v>
      </c>
      <c r="G54" s="4">
        <v>151.90950833333335</v>
      </c>
      <c r="H54" s="4">
        <v>7.4966666666654191E-2</v>
      </c>
      <c r="I54" s="4">
        <v>2.5261405561656316</v>
      </c>
      <c r="J54" s="4">
        <v>2.3311486235551291</v>
      </c>
      <c r="K54" s="4">
        <v>2.1819906626896159</v>
      </c>
      <c r="L54" s="11">
        <v>465</v>
      </c>
      <c r="N54" s="3">
        <f t="shared" ref="N54:P54" si="26">AVERAGE(I54:I56,I63:I65,I72:I74)</f>
        <v>1.9392408990461358</v>
      </c>
      <c r="O54" s="3">
        <f t="shared" si="26"/>
        <v>1.88974001002634</v>
      </c>
      <c r="P54" s="3">
        <f t="shared" si="26"/>
        <v>1.7119626641018213</v>
      </c>
      <c r="Q54" s="3">
        <f>AVERAGE(L54:L56,L63:L65,L72:L74)</f>
        <v>431.66666666666669</v>
      </c>
      <c r="R54" s="3"/>
      <c r="S54" s="1">
        <v>123</v>
      </c>
      <c r="T54" s="4">
        <v>151.90981458333334</v>
      </c>
      <c r="U54" s="4">
        <v>7.4966666666654191E-2</v>
      </c>
      <c r="V54" s="4">
        <v>2.6216046877804322</v>
      </c>
      <c r="W54" s="4">
        <v>2.8377531228816895</v>
      </c>
      <c r="X54" s="4">
        <v>2.3397981771648615</v>
      </c>
      <c r="Y54" s="11">
        <v>465</v>
      </c>
      <c r="AA54" s="3">
        <f t="shared" ref="AA54" si="27">AVERAGE(V54:V56,V63:V65,V72:V74)</f>
        <v>2.6832033388591907</v>
      </c>
      <c r="AB54" s="3">
        <f t="shared" ref="AB54" si="28">AVERAGE(W54:W56,W63:W65,W72:W74)</f>
        <v>2.7569686437620269</v>
      </c>
      <c r="AC54" s="3">
        <f t="shared" ref="AC54" si="29">AVERAGE(X54:X56,X63:X65,X72:X74)</f>
        <v>2.2042671774630143</v>
      </c>
      <c r="AD54" s="3">
        <f>AVERAGE(Y54:Y56,Y63:Y65,Y72:Y74)</f>
        <v>431.66666666666669</v>
      </c>
      <c r="AF54" s="3">
        <f>AB54/O54</f>
        <v>1.4589142575880578</v>
      </c>
      <c r="AH54" s="14">
        <f t="shared" ref="AH54:AH77" si="30">W54/J54</f>
        <v>1.2173196913348068</v>
      </c>
      <c r="AI54" s="11">
        <v>465</v>
      </c>
    </row>
    <row r="55" spans="1:35" ht="15" customHeight="1">
      <c r="B55" s="1"/>
      <c r="D55" s="4"/>
      <c r="F55" s="1">
        <v>123</v>
      </c>
      <c r="G55" s="4">
        <v>151.99516249999999</v>
      </c>
      <c r="H55" s="4">
        <v>9.4099999999997408E-2</v>
      </c>
      <c r="I55" s="4">
        <v>0.92533373960348053</v>
      </c>
      <c r="J55" s="4">
        <v>0.9228706515741445</v>
      </c>
      <c r="K55" s="4">
        <v>0.79273973542172371</v>
      </c>
      <c r="L55" s="11">
        <v>465</v>
      </c>
      <c r="N55" s="3">
        <f t="shared" ref="N55:P55" si="31">AVERAGE(I57:I59,I66:I68,I75:I77)</f>
        <v>2.9594985157985554</v>
      </c>
      <c r="O55" s="3">
        <f t="shared" si="31"/>
        <v>2.7863986787846762</v>
      </c>
      <c r="P55" s="3">
        <f t="shared" si="31"/>
        <v>2.4757005693423051</v>
      </c>
      <c r="Q55" s="3">
        <f>AVERAGE(L57:L59,L66:L68,L75:L77)</f>
        <v>673.33333333333337</v>
      </c>
      <c r="R55" s="3"/>
      <c r="S55" s="1">
        <v>123</v>
      </c>
      <c r="T55" s="4">
        <v>151.995475</v>
      </c>
      <c r="U55" s="4">
        <v>9.4099999999997408E-2</v>
      </c>
      <c r="V55" s="4">
        <v>0.36596676771784536</v>
      </c>
      <c r="W55" s="4">
        <v>0.36010263621481575</v>
      </c>
      <c r="X55" s="4">
        <v>0.27812905693008289</v>
      </c>
      <c r="Y55" s="11">
        <v>465</v>
      </c>
      <c r="AA55" s="3">
        <f t="shared" ref="AA55" si="32">AVERAGE(V57:V59,V66:V68,V75:V77)</f>
        <v>1.204186362699194</v>
      </c>
      <c r="AB55" s="3">
        <f t="shared" ref="AB55" si="33">AVERAGE(W57:W59,W66:W68,W75:W77)</f>
        <v>1.2157348163850803</v>
      </c>
      <c r="AC55" s="3">
        <f t="shared" ref="AC55" si="34">AVERAGE(X57:X59,X66:X68,X75:X77)</f>
        <v>1.0396932166065005</v>
      </c>
      <c r="AD55" s="3">
        <f>AVERAGE(Y57:Y59,Y66:Y68,Y75:Y77)</f>
        <v>673.33333333333337</v>
      </c>
      <c r="AF55" s="3">
        <f t="shared" ref="AF55:AF56" si="35">AB55/O55</f>
        <v>0.4363104338376082</v>
      </c>
      <c r="AH55" s="14">
        <f t="shared" si="30"/>
        <v>0.39019838327352496</v>
      </c>
      <c r="AI55" s="11">
        <v>465</v>
      </c>
    </row>
    <row r="56" spans="1:35" ht="15" customHeight="1">
      <c r="B56" s="1"/>
      <c r="D56" s="4"/>
      <c r="F56" s="1">
        <v>123</v>
      </c>
      <c r="G56" s="4">
        <v>152.06240208333332</v>
      </c>
      <c r="H56" s="4">
        <v>3.813750000000482E-2</v>
      </c>
      <c r="I56" s="4">
        <v>5.7289656427977498</v>
      </c>
      <c r="J56" s="4">
        <v>5.5509580451747116</v>
      </c>
      <c r="K56" s="4">
        <v>4.9698650680094696</v>
      </c>
      <c r="L56" s="11">
        <v>465</v>
      </c>
      <c r="N56" s="3">
        <f t="shared" ref="N56:P56" si="36">AVERAGE(I60:I62,I69:I71)</f>
        <v>1.9776256464146524</v>
      </c>
      <c r="O56" s="3">
        <f t="shared" si="36"/>
        <v>1.8594455671116841</v>
      </c>
      <c r="P56" s="3">
        <f t="shared" si="36"/>
        <v>1.6871682106134722</v>
      </c>
      <c r="Q56" s="3">
        <f>AVERAGE(L60:L62,L69:L71)</f>
        <v>897.5</v>
      </c>
      <c r="R56" s="3"/>
      <c r="S56" s="1">
        <v>123</v>
      </c>
      <c r="T56" s="4">
        <v>152.06271458333333</v>
      </c>
      <c r="U56" s="4">
        <v>3.813750000000482E-2</v>
      </c>
      <c r="V56" s="4">
        <v>4.5018531886160664</v>
      </c>
      <c r="W56" s="4">
        <v>5.6921363440163733</v>
      </c>
      <c r="X56" s="4">
        <v>4.4567995218202814</v>
      </c>
      <c r="Y56" s="11">
        <v>465</v>
      </c>
      <c r="AA56" s="3">
        <f t="shared" ref="AA56" si="37">AVERAGE(V60:V62,V69:V71)</f>
        <v>0.39675809137010504</v>
      </c>
      <c r="AB56" s="3">
        <f t="shared" ref="AB56" si="38">AVERAGE(W60:W62,W69:W71)</f>
        <v>0.52626785306848711</v>
      </c>
      <c r="AC56" s="3">
        <f t="shared" ref="AC56" si="39">AVERAGE(X60:X62,X69:X71)</f>
        <v>0.44158522823163437</v>
      </c>
      <c r="AD56" s="3">
        <f>AVERAGE(Y60:Y62,Y69:Y71)</f>
        <v>897.5</v>
      </c>
      <c r="AF56" s="3">
        <f t="shared" si="35"/>
        <v>0.28302407038779309</v>
      </c>
      <c r="AH56" s="14">
        <f t="shared" si="30"/>
        <v>1.0254331410348856</v>
      </c>
      <c r="AI56" s="11">
        <v>465</v>
      </c>
    </row>
    <row r="57" spans="1:35" ht="15" customHeight="1">
      <c r="B57" s="1"/>
      <c r="D57" s="4"/>
      <c r="F57" s="1">
        <v>124</v>
      </c>
      <c r="G57" s="4">
        <v>152.2470375</v>
      </c>
      <c r="H57" s="4">
        <v>7.5066666666657511E-2</v>
      </c>
      <c r="I57" s="4">
        <v>2.0609772611930284</v>
      </c>
      <c r="J57" s="4">
        <v>1.9278944820528887</v>
      </c>
      <c r="K57" s="4">
        <v>1.7420799548194181</v>
      </c>
      <c r="L57" s="3">
        <v>715</v>
      </c>
      <c r="S57" s="1">
        <v>124</v>
      </c>
      <c r="T57" s="4">
        <v>152.24734999999998</v>
      </c>
      <c r="U57" s="4">
        <v>7.5066666666657511E-2</v>
      </c>
      <c r="V57" s="4">
        <v>0.81625973269034269</v>
      </c>
      <c r="W57" s="4">
        <v>0.99130559383900851</v>
      </c>
      <c r="X57" s="4">
        <v>0.93806825795987225</v>
      </c>
      <c r="Y57" s="3">
        <v>715</v>
      </c>
      <c r="AH57" s="14">
        <f t="shared" si="30"/>
        <v>0.51419079367011411</v>
      </c>
      <c r="AI57" s="3">
        <v>715</v>
      </c>
    </row>
    <row r="58" spans="1:35" ht="15" customHeight="1">
      <c r="B58" s="1"/>
      <c r="D58" s="4"/>
      <c r="F58" s="1">
        <v>124</v>
      </c>
      <c r="G58" s="4">
        <v>152.33267291666667</v>
      </c>
      <c r="H58" s="4">
        <v>9.3937499999981355E-2</v>
      </c>
      <c r="I58" s="4">
        <v>11.985866695331197</v>
      </c>
      <c r="J58" s="4">
        <v>11.107989578976937</v>
      </c>
      <c r="K58" s="4">
        <v>9.9327804407087008</v>
      </c>
      <c r="L58" s="3">
        <v>715</v>
      </c>
      <c r="O58" t="s">
        <v>39</v>
      </c>
      <c r="S58" s="1">
        <v>124</v>
      </c>
      <c r="T58" s="4">
        <v>152.33298541666665</v>
      </c>
      <c r="U58" s="4">
        <v>9.3937499999981355E-2</v>
      </c>
      <c r="V58" s="4">
        <v>2.3776510892742242</v>
      </c>
      <c r="W58" s="4">
        <v>2.7810879565060969</v>
      </c>
      <c r="X58" s="4">
        <v>2.6913975129070904</v>
      </c>
      <c r="Y58" s="3">
        <v>715</v>
      </c>
      <c r="AH58" s="14">
        <f t="shared" si="30"/>
        <v>0.25036825401507434</v>
      </c>
      <c r="AI58" s="3">
        <v>715</v>
      </c>
    </row>
    <row r="59" spans="1:35" ht="15" customHeight="1">
      <c r="A59" s="1"/>
      <c r="B59" s="1"/>
      <c r="D59" s="4"/>
      <c r="F59" s="1">
        <v>124</v>
      </c>
      <c r="G59" s="4">
        <v>152.39986666666667</v>
      </c>
      <c r="H59" s="4">
        <v>3.8208333333329847E-2</v>
      </c>
      <c r="I59" s="4">
        <v>7.8667988826647584</v>
      </c>
      <c r="J59" s="4">
        <v>7.4155183148492156</v>
      </c>
      <c r="K59" s="4">
        <v>6.5946991696527375</v>
      </c>
      <c r="L59" s="3">
        <v>715</v>
      </c>
      <c r="O59" s="22">
        <f>2.8*O54</f>
        <v>5.2912720280737515</v>
      </c>
      <c r="S59" s="1">
        <v>124</v>
      </c>
      <c r="T59" s="4">
        <v>152.40017916666667</v>
      </c>
      <c r="U59" s="4">
        <v>3.8208333333329847E-2</v>
      </c>
      <c r="V59" s="4">
        <v>4.748156727696359</v>
      </c>
      <c r="W59" s="4">
        <v>4.5683820993853814</v>
      </c>
      <c r="X59" s="4">
        <v>3.7159654016490595</v>
      </c>
      <c r="Y59" s="3">
        <v>715</v>
      </c>
      <c r="AH59" s="14">
        <f t="shared" si="30"/>
        <v>0.61605701792110978</v>
      </c>
      <c r="AI59" s="3">
        <v>715</v>
      </c>
    </row>
    <row r="60" spans="1:35" ht="15" customHeight="1">
      <c r="B60" s="1"/>
      <c r="D60" s="4"/>
      <c r="F60" s="1">
        <v>125</v>
      </c>
      <c r="G60" s="4">
        <v>152.62552083333333</v>
      </c>
      <c r="H60" s="4">
        <v>7.4908333333326027E-2</v>
      </c>
      <c r="I60" s="4">
        <v>3.331665260257898</v>
      </c>
      <c r="J60" s="4">
        <v>2.9093389120492632</v>
      </c>
      <c r="K60" s="4">
        <v>2.7501183322749445</v>
      </c>
      <c r="L60" s="3">
        <v>915</v>
      </c>
      <c r="O60" s="22">
        <f t="shared" ref="O60:O61" si="40">2.8*O55</f>
        <v>7.8019163005970924</v>
      </c>
      <c r="S60" s="1">
        <v>125</v>
      </c>
      <c r="T60" s="4">
        <v>152.62583333333333</v>
      </c>
      <c r="U60" s="4">
        <v>7.4908333333326027E-2</v>
      </c>
      <c r="V60" s="4">
        <v>0.56586297935707008</v>
      </c>
      <c r="W60" s="4">
        <v>0.61157912129111824</v>
      </c>
      <c r="X60" s="4">
        <v>0.56076703940019346</v>
      </c>
      <c r="Y60" s="3">
        <v>915</v>
      </c>
      <c r="AA60" t="s">
        <v>14</v>
      </c>
      <c r="AH60" s="14">
        <f t="shared" si="30"/>
        <v>0.21021240212276873</v>
      </c>
      <c r="AI60" s="3">
        <v>915</v>
      </c>
    </row>
    <row r="61" spans="1:35" ht="15" customHeight="1">
      <c r="B61" s="1"/>
      <c r="D61" s="4"/>
      <c r="F61" s="1">
        <v>125</v>
      </c>
      <c r="G61" s="4">
        <v>152.71115208333333</v>
      </c>
      <c r="H61" s="4">
        <v>9.4087500000000546E-2</v>
      </c>
      <c r="I61" s="4">
        <v>1.0424707145417298</v>
      </c>
      <c r="J61" s="4">
        <v>1.0502493084469628</v>
      </c>
      <c r="K61" s="4">
        <v>0.87301073993786193</v>
      </c>
      <c r="L61" s="3">
        <v>915</v>
      </c>
      <c r="O61" s="22">
        <f t="shared" si="40"/>
        <v>5.2064475879127148</v>
      </c>
      <c r="S61" s="1">
        <v>125</v>
      </c>
      <c r="T61" s="4">
        <v>152.71146458333334</v>
      </c>
      <c r="U61" s="4">
        <v>9.4087500000000546E-2</v>
      </c>
      <c r="V61" s="4">
        <v>0.22745093252149734</v>
      </c>
      <c r="W61" s="4">
        <v>0.92237962867940093</v>
      </c>
      <c r="X61" s="4">
        <v>0.5748374856096069</v>
      </c>
      <c r="Y61" s="3">
        <v>915</v>
      </c>
      <c r="AA61" t="s">
        <v>34</v>
      </c>
      <c r="AB61" t="s">
        <v>51</v>
      </c>
      <c r="AH61" s="14">
        <f t="shared" si="30"/>
        <v>0.87824826092325936</v>
      </c>
      <c r="AI61" s="3">
        <v>915</v>
      </c>
    </row>
    <row r="62" spans="1:35" ht="15" customHeight="1">
      <c r="B62" s="1"/>
      <c r="D62" s="4"/>
      <c r="F62" s="1">
        <v>125</v>
      </c>
      <c r="G62" s="4">
        <v>152.77840833333335</v>
      </c>
      <c r="H62" s="4">
        <v>3.8158333333313976E-2</v>
      </c>
      <c r="I62" s="4">
        <v>1.5067737633158265</v>
      </c>
      <c r="J62" s="4">
        <v>1.5029177429533978</v>
      </c>
      <c r="K62" s="4">
        <v>1.2686044227984512</v>
      </c>
      <c r="L62" s="3">
        <v>915</v>
      </c>
      <c r="S62" s="1">
        <v>125</v>
      </c>
      <c r="T62" s="4">
        <v>152.77872083333332</v>
      </c>
      <c r="U62" s="4">
        <v>3.8158333333313976E-2</v>
      </c>
      <c r="V62" s="4">
        <v>0.12868022622719508</v>
      </c>
      <c r="W62" s="4">
        <v>0.13833271859016241</v>
      </c>
      <c r="X62" s="4">
        <v>0.11603680345474821</v>
      </c>
      <c r="Y62" s="3">
        <v>915</v>
      </c>
      <c r="AA62" t="s">
        <v>8</v>
      </c>
      <c r="AH62" s="14">
        <f t="shared" si="30"/>
        <v>9.2042774289378931E-2</v>
      </c>
      <c r="AI62" s="3">
        <v>915</v>
      </c>
    </row>
    <row r="63" spans="1:35" ht="15" customHeight="1">
      <c r="B63" s="1"/>
      <c r="D63" s="4"/>
      <c r="F63" s="1">
        <v>126</v>
      </c>
      <c r="G63" s="4">
        <v>152.97401666666667</v>
      </c>
      <c r="H63" s="4">
        <v>7.5324999999992315E-2</v>
      </c>
      <c r="I63" s="4">
        <v>1.2158641301427124</v>
      </c>
      <c r="J63" s="4">
        <v>1.1439967265594873</v>
      </c>
      <c r="K63" s="4">
        <v>1.0966006936029644</v>
      </c>
      <c r="L63" s="3">
        <v>435</v>
      </c>
      <c r="N63" t="s">
        <v>34</v>
      </c>
      <c r="S63" s="1">
        <v>126</v>
      </c>
      <c r="T63" s="4">
        <v>152.97432291666667</v>
      </c>
      <c r="U63" s="4">
        <v>7.5324999999992315E-2</v>
      </c>
      <c r="V63" s="4">
        <v>2.6365152641797982</v>
      </c>
      <c r="W63" s="4">
        <v>2.3809846738954912</v>
      </c>
      <c r="X63" s="4">
        <v>2.2407669202446394</v>
      </c>
      <c r="Y63" s="3">
        <v>435</v>
      </c>
      <c r="AA63" t="s">
        <v>12</v>
      </c>
      <c r="AB63" t="s">
        <v>12</v>
      </c>
      <c r="AC63" t="s">
        <v>12</v>
      </c>
      <c r="AH63" s="14">
        <f t="shared" si="30"/>
        <v>2.0812862647397457</v>
      </c>
      <c r="AI63" s="3">
        <v>435</v>
      </c>
    </row>
    <row r="64" spans="1:35" ht="15" customHeight="1">
      <c r="B64" s="1"/>
      <c r="D64" s="4"/>
      <c r="F64" s="1">
        <v>126</v>
      </c>
      <c r="G64" s="4">
        <v>153.05980208333335</v>
      </c>
      <c r="H64" s="4">
        <v>9.4029166666672381E-2</v>
      </c>
      <c r="I64" s="4">
        <v>3.152564577805447</v>
      </c>
      <c r="J64" s="4">
        <v>3.1180524598522839</v>
      </c>
      <c r="K64" s="4">
        <v>2.9431211673977424</v>
      </c>
      <c r="L64" s="3">
        <v>435</v>
      </c>
      <c r="N64" t="s">
        <v>4</v>
      </c>
      <c r="S64" s="1">
        <v>126</v>
      </c>
      <c r="T64" s="4">
        <v>153.06011458333333</v>
      </c>
      <c r="U64" s="4">
        <v>9.4029166666672381E-2</v>
      </c>
      <c r="V64" s="4">
        <v>0.56703733177497673</v>
      </c>
      <c r="W64" s="4">
        <v>0.71864422341183443</v>
      </c>
      <c r="X64" s="4">
        <v>0.76539491679134652</v>
      </c>
      <c r="Y64" s="3">
        <v>435</v>
      </c>
      <c r="AA64" t="s">
        <v>10</v>
      </c>
      <c r="AB64" t="s">
        <v>9</v>
      </c>
      <c r="AC64" t="s">
        <v>11</v>
      </c>
      <c r="AD64" s="5" t="s">
        <v>0</v>
      </c>
      <c r="AH64" s="14">
        <f t="shared" si="30"/>
        <v>0.23047855437489331</v>
      </c>
      <c r="AI64" s="3">
        <v>435</v>
      </c>
    </row>
    <row r="65" spans="1:35" ht="15" customHeight="1">
      <c r="B65" s="1"/>
      <c r="D65" s="4"/>
      <c r="F65" s="1">
        <v>126</v>
      </c>
      <c r="G65" s="4">
        <v>153.12691041666668</v>
      </c>
      <c r="H65" s="4">
        <v>3.7962499999991905E-2</v>
      </c>
      <c r="I65" s="4">
        <v>1.6571216323544142</v>
      </c>
      <c r="J65" s="4">
        <v>1.6839457189128908</v>
      </c>
      <c r="K65" s="4">
        <v>1.5141939143729413</v>
      </c>
      <c r="L65" s="3">
        <v>435</v>
      </c>
      <c r="N65" t="s">
        <v>12</v>
      </c>
      <c r="O65" t="s">
        <v>12</v>
      </c>
      <c r="P65" t="s">
        <v>12</v>
      </c>
      <c r="S65" s="1">
        <v>126</v>
      </c>
      <c r="T65" s="4">
        <v>153.12722291666665</v>
      </c>
      <c r="U65" s="4">
        <v>3.7962499999991905E-2</v>
      </c>
      <c r="V65" s="4">
        <v>8.6844911139681766</v>
      </c>
      <c r="W65" s="4">
        <v>8.1120286518117464</v>
      </c>
      <c r="X65" s="4">
        <v>6.1423609086384943</v>
      </c>
      <c r="Y65" s="3">
        <v>435</v>
      </c>
      <c r="AA65" s="14">
        <f>($U54*V54+$U55*V55+$U56*V56+$U63*V63+$U64*V64+$U65*V65+$U72*V72+$U73*V73+$U74*V74)/($U54+$U55+$U56+$U63+$U64+$U65+$U72+$U73+$U74)</f>
        <v>2.201479851358676</v>
      </c>
      <c r="AB65" s="14">
        <f>($U54*W54+$U55*W55+$U56*W56+$U63*W63+$U64*W64+$U65*W65+$U72*W72+$U73*W73+$U74*W74)/($U54+$U55+$U56+$U63+$U64+$U65+$U72+$U73+$U74)</f>
        <v>2.2511671099719681</v>
      </c>
      <c r="AC65" s="14">
        <f>($U54*X54+$U55*X55+$U56*X56+$U63*X63+$U64*X64+$U65*X65+$U72*X72+$U73*X73+$U74*X74)/($U54+$U55+$U56+$U63+$U64+$U65+$U72+$U73+$U74)</f>
        <v>1.8204629754144022</v>
      </c>
      <c r="AD65" s="5">
        <f>($U54*Y54+$U55*Y55+$U56*Y56+$U63*Y63+$U64*Y64+$U65*Y65+$U72*Y72+$U73*Y73+$U74*Y74)/($U54+$U55+$U56+$U63+$U64+$U65+$U72+$U73+$U74)</f>
        <v>431.66284711053703</v>
      </c>
      <c r="AF65" s="3">
        <f>AB65/O67</f>
        <v>1.2786979894428532</v>
      </c>
      <c r="AH65" s="14">
        <f t="shared" si="30"/>
        <v>4.8172744291595393</v>
      </c>
      <c r="AI65" s="3">
        <v>435</v>
      </c>
    </row>
    <row r="66" spans="1:35" ht="15" customHeight="1">
      <c r="B66" s="1"/>
      <c r="D66" s="4"/>
      <c r="F66" s="1">
        <v>127</v>
      </c>
      <c r="G66" s="4">
        <v>153.31579791666667</v>
      </c>
      <c r="H66" s="4">
        <v>7.4929166666663605E-2</v>
      </c>
      <c r="I66" s="4">
        <v>0.30512667684424666</v>
      </c>
      <c r="J66" s="4">
        <v>0.2782168081640764</v>
      </c>
      <c r="K66" s="4">
        <v>0.26952560147203308</v>
      </c>
      <c r="L66" s="3">
        <v>670</v>
      </c>
      <c r="N66" t="s">
        <v>5</v>
      </c>
      <c r="O66" t="s">
        <v>6</v>
      </c>
      <c r="P66" t="s">
        <v>7</v>
      </c>
      <c r="Q66" s="5" t="s">
        <v>0</v>
      </c>
      <c r="S66" s="1">
        <v>127</v>
      </c>
      <c r="T66" s="4">
        <v>153.31611041666667</v>
      </c>
      <c r="U66" s="4">
        <v>7.4929166666663605E-2</v>
      </c>
      <c r="V66" s="4">
        <v>0.34700737688175953</v>
      </c>
      <c r="W66" s="4">
        <v>0.28337804080238294</v>
      </c>
      <c r="X66" s="4">
        <v>0.17391838989817646</v>
      </c>
      <c r="Y66" s="3">
        <v>670</v>
      </c>
      <c r="AA66" s="14">
        <f>($U57*V57+$U58*V58+$U59*V59+$U66*V66+$U67*V67+$U68*V68+$U75*V75+$U76*V76+$U77*V77)/($U57+$U58+$U59+$U66+$U67+$U68+$U75+$U76+$U77)</f>
        <v>1.0142565237046939</v>
      </c>
      <c r="AB66" s="14">
        <f>($U57*W57+$U58*W58+$U59*W59+$U66*W66+$U67*W67+$U68*W68+$U75*W75+$U76*W76+$U77*W77)/($U57+$U58+$U59+$U66+$U67+$U68+$U75+$U76+$U77)</f>
        <v>1.0699217917812438</v>
      </c>
      <c r="AC66" s="14">
        <f>($U57*X57+$U58*X58+$U59*X59+$U66*X66+$U67*X67+$U68*X68+$U75*X75+$U76*X76+$U77*X77)/($U57+$U58+$U59+$U66+$U67+$U68+$U75+$U76+$U77)</f>
        <v>0.93886224399235407</v>
      </c>
      <c r="AD66" s="5">
        <f>($U57*Y57+$U58*Y58+$U59*Y59+$U66*Y66+$U67*Y67+$U68*Y68+$U75*Y75+$U76*Y76+$U77*Y77)/($U57+$U58+$U59+$U66+$U67+$U68+$U75+$U76+$U77)</f>
        <v>673.33175816073208</v>
      </c>
      <c r="AF66" s="3">
        <f>AB66/O68</f>
        <v>0.36979682032349087</v>
      </c>
      <c r="AH66" s="14">
        <f t="shared" si="30"/>
        <v>1.0185511172828305</v>
      </c>
      <c r="AI66" s="3">
        <v>670</v>
      </c>
    </row>
    <row r="67" spans="1:35" ht="15" customHeight="1">
      <c r="A67" s="1"/>
      <c r="B67" s="1"/>
      <c r="D67" s="4"/>
      <c r="F67" s="1">
        <v>127</v>
      </c>
      <c r="G67" s="4">
        <v>153.4014</v>
      </c>
      <c r="H67" s="4">
        <v>9.4024999999987813E-2</v>
      </c>
      <c r="I67" s="4">
        <v>1.5482797351845854</v>
      </c>
      <c r="J67" s="4">
        <v>1.4498261048137062</v>
      </c>
      <c r="K67" s="4">
        <v>1.2712287746944078</v>
      </c>
      <c r="L67" s="3">
        <v>670</v>
      </c>
      <c r="N67" s="3">
        <f>($H54*I54+$H55*I55+$H56*I56+$H63*I63+$H64*I64+$H65*I65+$H72*I72+$H73*I73+$H74*I74)/($H54+$H55+$H56+$H63+$H64+$H65+$H72+$H73+$H74)</f>
        <v>1.8140504343221293</v>
      </c>
      <c r="O67" s="3">
        <f>($H54*J54+$H55*J55+$H56*J56+$H63*J63+$H64*J64+$H65*J65+$H72*J72+$H73*J73+$H74*J74)/($H54+$H55+$H56+$H63+$H64+$H65+$H72+$H73+$H74)</f>
        <v>1.7605150931322207</v>
      </c>
      <c r="P67" s="3">
        <f>($H54*K54+$H55*K55+$H56*K56+$H63*K63+$H64*K64+$H65*K65+$H72*K72+$H73*K73+$H74*K74)/($H54+$H55+$H56+$H63+$H64+$H65+$H72+$H73+$H74)</f>
        <v>1.6046645983988443</v>
      </c>
      <c r="Q67" s="5">
        <f>($H54*L54+$H55*L55+$H56*L56+$H63*L63+$H64*L64+$H65*L65+$H72*L72+$H73*L73+$H74*L74)/($H54+$H55+$H56+$H63+$H64+$H65+$H72+$H73+$H74)</f>
        <v>431.66284711053703</v>
      </c>
      <c r="S67" s="1">
        <v>127</v>
      </c>
      <c r="T67" s="4">
        <v>153.4017125</v>
      </c>
      <c r="U67" s="4">
        <v>9.4024999999987813E-2</v>
      </c>
      <c r="V67" s="4">
        <v>0.21657482472310238</v>
      </c>
      <c r="W67" s="4">
        <v>0.28739612052211105</v>
      </c>
      <c r="X67" s="4">
        <v>0.20891174414597899</v>
      </c>
      <c r="Y67" s="3">
        <v>670</v>
      </c>
      <c r="AA67" s="14">
        <f>($U60*V60+$U61*V61+$U62*V62+$U69*V69+$U70*V70+$U71*V71)/($U60+$U61+$U62+$U69+$U70+$U71)</f>
        <v>0.31177583870638359</v>
      </c>
      <c r="AB67" s="14">
        <f>($U60*W60+$U61*W61+$U62*W62+$U69*W69+$U70*W70+$U71*W71)/($U60+$U61+$U62+$U69+$U70+$U71)</f>
        <v>0.485658656617173</v>
      </c>
      <c r="AC67" s="14">
        <f>($U60*X60+$U61*X61+$U62*X62+$U69*X69+$U70*X70+$U71*X71)/($U60+$U61+$U62+$U69+$U70+$U71)</f>
        <v>0.384908430137125</v>
      </c>
      <c r="AD67" s="5">
        <f>($U60*Y60+$U61*Y61+$U62*Y62+$U69*Y69+$U70*Y70+$U71*Y71)/($U60+$U61+$U62+$U69+$U70+$U71)</f>
        <v>897.49665671221578</v>
      </c>
      <c r="AF67" s="3">
        <f>AB67/O69</f>
        <v>0.24279872313369938</v>
      </c>
      <c r="AH67" s="14">
        <f t="shared" si="30"/>
        <v>0.19822799408004846</v>
      </c>
      <c r="AI67" s="3">
        <v>670</v>
      </c>
    </row>
    <row r="68" spans="1:35">
      <c r="B68" s="1"/>
      <c r="D68" s="4"/>
      <c r="F68" s="1">
        <v>127</v>
      </c>
      <c r="G68" s="4">
        <v>153.46863333333334</v>
      </c>
      <c r="H68" s="4">
        <v>3.8216666666670562E-2</v>
      </c>
      <c r="I68" s="4">
        <v>0.6577704476740649</v>
      </c>
      <c r="J68" s="4">
        <v>0.6491234059130857</v>
      </c>
      <c r="K68" s="4">
        <v>0.55905475977101748</v>
      </c>
      <c r="L68" s="3">
        <v>670</v>
      </c>
      <c r="N68" s="3">
        <f>($H57*I57+$H58*I58+$H59*I59+$H66*I66+$H67*I67+$H68*I68+$H75*I75+$H76*I76+$H77*I77)/($H57+$H58+$H59+$H66+$H67+$H68+$H75+$H76+$H77)</f>
        <v>3.0861878789888166</v>
      </c>
      <c r="O68" s="3">
        <f>($H57*J57+$H58*J58+$H59*J59+$H66*J66+$H67*J67+$H68*J68+$H75*J75+$H76*J76+$H77*J77)/($H57+$H58+$H59+$H66+$H67+$H68+$H75+$H76+$H77)</f>
        <v>2.8932693116325274</v>
      </c>
      <c r="P68" s="3">
        <f>($H57*K57+$H58*K58+$H59*K59+$H66*K66+$H67*K67+$H68*K68+$H75*K75+$H76*K76+$H77*K77)/($H57+$H58+$H59+$H66+$H67+$H68+$H75+$H76+$H77)</f>
        <v>2.5774478890191381</v>
      </c>
      <c r="Q68" s="5">
        <f>($H57*L57+$H58*L58+$H59*L59+$H66*L66+$H67*L67+$H68*L68+$H75*L75+$H76*L76+$H77*L77)/($H57+$H58+$H59+$H66+$H67+$H68+$H75+$H76+$H77)</f>
        <v>673.33175816073208</v>
      </c>
      <c r="S68" s="1">
        <v>127</v>
      </c>
      <c r="T68" s="4">
        <v>153.46894583333335</v>
      </c>
      <c r="U68" s="4">
        <v>3.8216666666670562E-2</v>
      </c>
      <c r="V68" s="4">
        <v>1.1805834253059793</v>
      </c>
      <c r="W68" s="4">
        <v>1.0517124638278532</v>
      </c>
      <c r="X68" s="4">
        <v>0.86106025677492326</v>
      </c>
      <c r="Y68" s="3">
        <v>670</v>
      </c>
      <c r="AH68" s="14">
        <f t="shared" si="30"/>
        <v>1.6202041926811559</v>
      </c>
      <c r="AI68" s="3">
        <v>670</v>
      </c>
    </row>
    <row r="69" spans="1:35">
      <c r="B69" s="1"/>
      <c r="D69" s="4"/>
      <c r="F69" s="1">
        <v>128</v>
      </c>
      <c r="G69" s="4">
        <v>153.69447291666665</v>
      </c>
      <c r="H69" s="4">
        <v>7.4712500000003956E-2</v>
      </c>
      <c r="I69" s="4">
        <v>0.1816019067315062</v>
      </c>
      <c r="J69" s="4">
        <v>0.12595936570795341</v>
      </c>
      <c r="K69" s="4">
        <v>0.12169289453455889</v>
      </c>
      <c r="L69" s="3">
        <v>880</v>
      </c>
      <c r="N69" s="3">
        <f>($H60*I60+$H61*I61+$H62*I62+$H69*I69+$H70*I70+$H71*I71)/($H60+$H61+$H62+$H69+$H70+$H71)</f>
        <v>2.1308563227529489</v>
      </c>
      <c r="O69" s="3">
        <f>($H60*J60+$H61*J61+$H62*J62+$H69*J69+$H70*J70+$H71*J71)/($H60+$H61+$H62+$H69+$H70+$H71)</f>
        <v>2.0002521032606113</v>
      </c>
      <c r="P69" s="3">
        <f>($H60*K60+$H61*K61+$H62*K62+$H69*K69+$H70*K70+$H71*K71)/($H60+$H61+$H62+$H69+$H70+$H71)</f>
        <v>1.8298667984827788</v>
      </c>
      <c r="Q69" s="5">
        <f>($H60*L60+$H61*L61+$H62*L62+$H69*L69+$H70*L70+$H71*L71)/($H60+$H61+$H62+$H69+$H70+$H71)</f>
        <v>897.49665671221578</v>
      </c>
      <c r="S69" s="1">
        <v>128</v>
      </c>
      <c r="T69" s="4">
        <v>153.69477916666665</v>
      </c>
      <c r="U69" s="4">
        <v>7.4712500000003956E-2</v>
      </c>
      <c r="V69" s="4">
        <v>-3.5934550754091279E-3</v>
      </c>
      <c r="W69" s="4">
        <v>-2.4989881439315447E-2</v>
      </c>
      <c r="X69" s="4">
        <v>-1.2537860743263796E-2</v>
      </c>
      <c r="Y69" s="3">
        <v>880</v>
      </c>
      <c r="AH69" s="14">
        <f t="shared" si="30"/>
        <v>-0.19839637409143859</v>
      </c>
      <c r="AI69" s="3">
        <v>880</v>
      </c>
    </row>
    <row r="70" spans="1:35">
      <c r="B70" s="1"/>
      <c r="D70" s="4"/>
      <c r="F70" s="1">
        <v>128</v>
      </c>
      <c r="G70" s="4">
        <v>153.77990833333334</v>
      </c>
      <c r="H70" s="4">
        <v>9.3933333333325209E-2</v>
      </c>
      <c r="I70" s="4">
        <v>4.3427072478333004</v>
      </c>
      <c r="J70" s="4">
        <v>4.1648592023971336</v>
      </c>
      <c r="K70" s="4">
        <v>3.8930104810721686</v>
      </c>
      <c r="L70" s="3">
        <v>880</v>
      </c>
      <c r="S70" s="1">
        <v>128</v>
      </c>
      <c r="T70" s="4">
        <v>153.78022083333332</v>
      </c>
      <c r="U70" s="4">
        <v>9.3933333333325209E-2</v>
      </c>
      <c r="V70" s="4">
        <v>7.851522158874677E-2</v>
      </c>
      <c r="W70" s="4">
        <v>0.12582169244423505</v>
      </c>
      <c r="X70" s="4">
        <v>9.9283803594136411E-2</v>
      </c>
      <c r="Y70" s="3">
        <v>880</v>
      </c>
      <c r="AB70" s="22"/>
      <c r="AH70" s="14">
        <f t="shared" si="30"/>
        <v>3.0210311160535006E-2</v>
      </c>
      <c r="AI70" s="3">
        <v>880</v>
      </c>
    </row>
    <row r="71" spans="1:35">
      <c r="B71" s="1"/>
      <c r="D71" s="4"/>
      <c r="F71" s="1">
        <v>128</v>
      </c>
      <c r="G71" s="4">
        <v>153.84730208333332</v>
      </c>
      <c r="H71" s="4">
        <v>3.8587499999977126E-2</v>
      </c>
      <c r="I71" s="4">
        <v>1.4605349858076551</v>
      </c>
      <c r="J71" s="4">
        <v>1.4033488711153939</v>
      </c>
      <c r="K71" s="4">
        <v>1.2165723930628487</v>
      </c>
      <c r="L71" s="3">
        <v>880</v>
      </c>
      <c r="O71" t="s">
        <v>39</v>
      </c>
      <c r="S71" s="1">
        <v>128</v>
      </c>
      <c r="T71" s="4">
        <v>153.84761458333332</v>
      </c>
      <c r="U71" s="4">
        <v>3.8587499999977126E-2</v>
      </c>
      <c r="V71" s="4">
        <v>1.38363264360153</v>
      </c>
      <c r="W71" s="4">
        <v>1.3844838388453211</v>
      </c>
      <c r="X71" s="4">
        <v>1.3111240980743852</v>
      </c>
      <c r="Y71" s="3">
        <v>880</v>
      </c>
      <c r="AB71" s="22"/>
      <c r="AH71" s="14">
        <f t="shared" si="30"/>
        <v>0.98655713297073544</v>
      </c>
      <c r="AI71" s="3">
        <v>880</v>
      </c>
    </row>
    <row r="72" spans="1:35">
      <c r="B72" s="1"/>
      <c r="D72" s="4"/>
      <c r="F72" s="1">
        <v>129</v>
      </c>
      <c r="G72" s="4">
        <v>154.04089791666667</v>
      </c>
      <c r="H72" s="4">
        <v>7.4895833333357587E-2</v>
      </c>
      <c r="I72" s="4">
        <v>0.29055479367610043</v>
      </c>
      <c r="J72" s="4">
        <v>0.27666099172238845</v>
      </c>
      <c r="K72" s="4">
        <v>0.2485959446558548</v>
      </c>
      <c r="L72" s="3">
        <v>395</v>
      </c>
      <c r="O72" s="22">
        <f>2.8*O67</f>
        <v>4.9294422607702177</v>
      </c>
      <c r="S72" s="1">
        <v>129</v>
      </c>
      <c r="T72" s="4">
        <v>154.04120416666666</v>
      </c>
      <c r="U72" s="4">
        <v>7.4895833333357587E-2</v>
      </c>
      <c r="V72" s="4">
        <v>0.64553391192772847</v>
      </c>
      <c r="W72" s="4">
        <v>0.56701471470540021</v>
      </c>
      <c r="X72" s="4">
        <v>0.48730991072986862</v>
      </c>
      <c r="Y72" s="3">
        <v>395</v>
      </c>
      <c r="AB72" s="22"/>
      <c r="AH72" s="14">
        <f t="shared" si="30"/>
        <v>2.0494928149262295</v>
      </c>
      <c r="AI72" s="3">
        <v>395</v>
      </c>
    </row>
    <row r="73" spans="1:35">
      <c r="B73" s="1"/>
      <c r="D73" s="4"/>
      <c r="F73" s="1">
        <v>129</v>
      </c>
      <c r="G73" s="4">
        <v>154.12648124999998</v>
      </c>
      <c r="H73" s="4">
        <v>9.4029166666672381E-2</v>
      </c>
      <c r="I73" s="4">
        <v>1.5322036188472949</v>
      </c>
      <c r="J73" s="4">
        <v>1.4627534605823265</v>
      </c>
      <c r="K73" s="4">
        <v>1.2741357095666888</v>
      </c>
      <c r="L73" s="3">
        <v>395</v>
      </c>
      <c r="O73" s="22">
        <f t="shared" ref="O73:O74" si="41">2.8*O68</f>
        <v>8.1011540725710756</v>
      </c>
      <c r="S73" s="1">
        <v>129</v>
      </c>
      <c r="T73" s="4">
        <v>154.12678750000001</v>
      </c>
      <c r="U73" s="4">
        <v>9.4029166666672381E-2</v>
      </c>
      <c r="V73" s="4">
        <v>3.197687782520207</v>
      </c>
      <c r="W73" s="4">
        <v>3.2292137863118922</v>
      </c>
      <c r="X73" s="4">
        <v>2.3352654555206671</v>
      </c>
      <c r="Y73" s="3">
        <v>395</v>
      </c>
      <c r="AH73" s="14">
        <f t="shared" si="30"/>
        <v>2.2076268307212432</v>
      </c>
      <c r="AI73" s="3">
        <v>395</v>
      </c>
    </row>
    <row r="74" spans="1:35">
      <c r="F74" s="1">
        <v>129</v>
      </c>
      <c r="G74" s="4">
        <v>154.19378541666669</v>
      </c>
      <c r="H74" s="4">
        <v>3.8354166666664469E-2</v>
      </c>
      <c r="I74" s="4">
        <v>0.42441940002238931</v>
      </c>
      <c r="J74" s="4">
        <v>0.5172734123036995</v>
      </c>
      <c r="K74" s="4">
        <v>0.38642108119939034</v>
      </c>
      <c r="L74" s="3">
        <v>395</v>
      </c>
      <c r="O74" s="22">
        <f t="shared" si="41"/>
        <v>5.6007058891297117</v>
      </c>
      <c r="S74" s="1">
        <v>129</v>
      </c>
      <c r="T74" s="4">
        <v>154.19409791666669</v>
      </c>
      <c r="U74" s="4">
        <v>3.8354166666664469E-2</v>
      </c>
      <c r="V74" s="4">
        <v>0.92814000124748386</v>
      </c>
      <c r="W74" s="4">
        <v>0.91483964060899758</v>
      </c>
      <c r="X74" s="4">
        <v>0.79257972932688547</v>
      </c>
      <c r="Y74" s="3">
        <v>395</v>
      </c>
      <c r="AH74" s="14">
        <f t="shared" si="30"/>
        <v>1.7685804428546206</v>
      </c>
      <c r="AI74" s="3">
        <v>395</v>
      </c>
    </row>
    <row r="75" spans="1:35">
      <c r="F75" s="1">
        <v>130</v>
      </c>
      <c r="G75" s="4">
        <v>154.38331458333334</v>
      </c>
      <c r="H75" s="4">
        <v>7.4804166666666561E-2</v>
      </c>
      <c r="I75" s="4">
        <v>0.73433149540399267</v>
      </c>
      <c r="J75" s="4">
        <v>0.71320203982639563</v>
      </c>
      <c r="K75" s="4">
        <v>0.65255922363321373</v>
      </c>
      <c r="L75" s="3">
        <v>635</v>
      </c>
      <c r="S75" s="1">
        <v>130</v>
      </c>
      <c r="T75" s="4">
        <v>154.38362083333334</v>
      </c>
      <c r="U75" s="4">
        <v>7.4804166666666561E-2</v>
      </c>
      <c r="V75" s="4">
        <v>0.25775454379609436</v>
      </c>
      <c r="W75" s="4">
        <v>0.23403176137718654</v>
      </c>
      <c r="X75" s="4">
        <v>0.19434836630936461</v>
      </c>
      <c r="Y75" s="3">
        <v>635</v>
      </c>
      <c r="AH75" s="14">
        <f t="shared" si="30"/>
        <v>0.32814230513719994</v>
      </c>
      <c r="AI75" s="3">
        <v>635</v>
      </c>
    </row>
    <row r="76" spans="1:35">
      <c r="F76" s="1">
        <v>130</v>
      </c>
      <c r="G76" s="4">
        <v>154.46880833333333</v>
      </c>
      <c r="H76" s="4">
        <v>9.3933333333325209E-2</v>
      </c>
      <c r="I76" s="4">
        <v>0.57528223991353211</v>
      </c>
      <c r="J76" s="4">
        <v>0.58736077641962359</v>
      </c>
      <c r="K76" s="4">
        <v>0.5052870447828165</v>
      </c>
      <c r="L76" s="3">
        <v>635</v>
      </c>
      <c r="S76" s="1">
        <v>130</v>
      </c>
      <c r="T76" s="4">
        <v>154.46912083333333</v>
      </c>
      <c r="U76" s="4">
        <v>9.3933333333325209E-2</v>
      </c>
      <c r="V76" s="4">
        <v>0.34763810391969396</v>
      </c>
      <c r="W76" s="4">
        <v>0.36556241884676061</v>
      </c>
      <c r="X76" s="4">
        <v>0.29216355353534984</v>
      </c>
      <c r="Y76" s="3">
        <v>635</v>
      </c>
      <c r="AH76" s="14">
        <f t="shared" si="30"/>
        <v>0.62238139406434367</v>
      </c>
      <c r="AI76" s="3">
        <v>635</v>
      </c>
    </row>
    <row r="77" spans="1:35" ht="13" customHeight="1">
      <c r="F77" s="1">
        <v>130</v>
      </c>
      <c r="G77" s="4">
        <v>154.53615208333332</v>
      </c>
      <c r="H77" s="4">
        <v>3.8504166666683659E-2</v>
      </c>
      <c r="I77" s="4">
        <v>0.90105320797759758</v>
      </c>
      <c r="J77" s="4">
        <v>0.94845659804616189</v>
      </c>
      <c r="K77" s="4">
        <v>0.7540901545463996</v>
      </c>
      <c r="L77" s="3">
        <v>635</v>
      </c>
      <c r="S77" s="1">
        <v>130</v>
      </c>
      <c r="T77" s="4">
        <v>154.53646458333333</v>
      </c>
      <c r="U77" s="4">
        <v>3.8504166666683659E-2</v>
      </c>
      <c r="V77" s="4">
        <v>0.54605144000518924</v>
      </c>
      <c r="W77" s="4">
        <v>0.37875689235894061</v>
      </c>
      <c r="X77" s="4">
        <v>0.28140546627868718</v>
      </c>
      <c r="Y77" s="3">
        <v>635</v>
      </c>
      <c r="AH77" s="14">
        <f t="shared" si="30"/>
        <v>0.39934024723871053</v>
      </c>
      <c r="AI77" s="3">
        <v>635</v>
      </c>
    </row>
    <row r="78" spans="1:35" ht="13" customHeight="1">
      <c r="F78" s="4"/>
      <c r="S78" s="8"/>
      <c r="T78" s="9"/>
      <c r="U78" s="9"/>
      <c r="V78" s="9"/>
      <c r="W78" s="9"/>
      <c r="X78" s="9"/>
    </row>
    <row r="79" spans="1:35" ht="13" customHeight="1">
      <c r="G79" s="4">
        <v>154.76762291666665</v>
      </c>
      <c r="H79" s="4">
        <v>5.6029166666661467E-2</v>
      </c>
      <c r="I79" s="4">
        <v>0.86234528463571047</v>
      </c>
      <c r="J79" s="4">
        <v>0.7047685161134285</v>
      </c>
      <c r="K79" s="4">
        <v>0.69303887918932561</v>
      </c>
      <c r="L79" s="1">
        <v>860</v>
      </c>
      <c r="M79" t="s">
        <v>31</v>
      </c>
      <c r="S79" t="s">
        <v>15</v>
      </c>
      <c r="T79" s="4">
        <v>153.69477916666665</v>
      </c>
      <c r="U79" s="13">
        <v>-2.7510481011027297</v>
      </c>
      <c r="V79" s="13">
        <v>-2.0042446251566863</v>
      </c>
      <c r="W79" s="13">
        <v>-1.639342272164068</v>
      </c>
    </row>
    <row r="80" spans="1:35" ht="13" customHeight="1">
      <c r="G80" s="4"/>
      <c r="H80" s="4"/>
      <c r="I80" s="4"/>
      <c r="J80" s="4"/>
      <c r="K80" s="4"/>
      <c r="L80" s="1"/>
      <c r="S80" t="s">
        <v>15</v>
      </c>
      <c r="T80" s="4">
        <v>153.78022083333332</v>
      </c>
      <c r="U80" s="13">
        <v>-1.3262772491547254</v>
      </c>
      <c r="V80" s="13">
        <v>-0.51071574387380347</v>
      </c>
      <c r="W80" s="13">
        <v>-0.35672766387485916</v>
      </c>
    </row>
    <row r="81" spans="6:31" ht="13" customHeight="1">
      <c r="G81" t="s">
        <v>41</v>
      </c>
      <c r="H81">
        <f>SUM(H55:H57)*24</f>
        <v>4.9752999999998337</v>
      </c>
      <c r="T81" s="4"/>
    </row>
    <row r="82" spans="6:31" ht="13" customHeight="1">
      <c r="T82" s="4"/>
    </row>
    <row r="83" spans="6:31" ht="13" customHeight="1">
      <c r="S83" t="s">
        <v>42</v>
      </c>
      <c r="T83" s="4">
        <v>154.12678750000001</v>
      </c>
      <c r="U83" s="13">
        <v>7.154902190470473</v>
      </c>
      <c r="V83" s="13">
        <v>7.1974103712214372</v>
      </c>
      <c r="W83" s="13">
        <v>5.7256416268458503</v>
      </c>
    </row>
    <row r="84" spans="6:31" ht="13" customHeight="1"/>
    <row r="85" spans="6:31" ht="13" customHeight="1"/>
    <row r="86" spans="6:31" ht="13" customHeight="1">
      <c r="S86" s="9"/>
    </row>
    <row r="87" spans="6:31" ht="13" customHeight="1">
      <c r="G87" t="s">
        <v>3</v>
      </c>
      <c r="S87" s="10"/>
    </row>
    <row r="88" spans="6:31" ht="13" customHeight="1">
      <c r="G88" t="s">
        <v>1</v>
      </c>
      <c r="S88" s="8"/>
      <c r="V88" t="s">
        <v>14</v>
      </c>
    </row>
    <row r="89" spans="6:31" ht="13" customHeight="1">
      <c r="G89" t="s">
        <v>21</v>
      </c>
      <c r="I89" t="s">
        <v>4</v>
      </c>
      <c r="S89" s="8"/>
      <c r="T89" s="4"/>
      <c r="U89" s="4"/>
      <c r="V89" t="s">
        <v>24</v>
      </c>
    </row>
    <row r="90" spans="6:31" ht="13" customHeight="1">
      <c r="I90" t="s">
        <v>47</v>
      </c>
      <c r="J90" t="s">
        <v>47</v>
      </c>
      <c r="K90" t="s">
        <v>47</v>
      </c>
      <c r="S90" s="8"/>
      <c r="V90" t="s">
        <v>47</v>
      </c>
      <c r="W90" t="s">
        <v>47</v>
      </c>
      <c r="X90" t="s">
        <v>47</v>
      </c>
    </row>
    <row r="91" spans="6:31">
      <c r="G91" t="s">
        <v>38</v>
      </c>
      <c r="H91" t="s">
        <v>32</v>
      </c>
      <c r="I91" t="s">
        <v>5</v>
      </c>
      <c r="J91" t="s">
        <v>6</v>
      </c>
      <c r="K91" t="s">
        <v>7</v>
      </c>
      <c r="L91" t="s">
        <v>23</v>
      </c>
      <c r="S91" s="8"/>
      <c r="T91" t="s">
        <v>22</v>
      </c>
      <c r="V91" t="s">
        <v>25</v>
      </c>
      <c r="W91" t="s">
        <v>26</v>
      </c>
      <c r="X91" t="s">
        <v>27</v>
      </c>
    </row>
    <row r="92" spans="6:31" ht="15">
      <c r="F92">
        <v>1</v>
      </c>
      <c r="G92" s="4">
        <v>19.30741875</v>
      </c>
      <c r="H92" s="4">
        <v>7.0904166666664992E-2</v>
      </c>
      <c r="I92" s="3">
        <v>3.1597250509172148</v>
      </c>
      <c r="J92" s="3">
        <v>4.0885894797381885</v>
      </c>
      <c r="K92" s="3">
        <v>3.2988907098495757</v>
      </c>
      <c r="L92" s="3">
        <v>237</v>
      </c>
      <c r="S92" s="8"/>
      <c r="T92" s="4">
        <v>19.30741875</v>
      </c>
      <c r="U92" s="4">
        <v>7.0904166666664992E-2</v>
      </c>
      <c r="V92" s="18"/>
      <c r="W92" s="18"/>
      <c r="X92" s="18"/>
      <c r="Y92" s="3">
        <v>237</v>
      </c>
    </row>
    <row r="93" spans="6:31">
      <c r="F93">
        <v>1</v>
      </c>
      <c r="G93" s="4">
        <v>19.374312500000002</v>
      </c>
      <c r="H93" s="4">
        <v>5.934166666666485E-2</v>
      </c>
      <c r="I93" s="3">
        <v>4.2717646193687173</v>
      </c>
      <c r="J93" s="3">
        <v>4.5454485065712857</v>
      </c>
      <c r="K93" s="3">
        <v>3.7379532308256147</v>
      </c>
      <c r="L93" s="3">
        <v>237</v>
      </c>
      <c r="S93" s="8"/>
      <c r="T93" s="4">
        <v>19.374664583333335</v>
      </c>
      <c r="U93" s="4">
        <v>5.934166666666485E-2</v>
      </c>
      <c r="V93" s="3">
        <v>2.4576414107091886</v>
      </c>
      <c r="W93" s="3">
        <v>2.5061593117040366</v>
      </c>
      <c r="X93" s="3">
        <v>2.1905970818593929</v>
      </c>
      <c r="Y93" s="3">
        <v>237</v>
      </c>
      <c r="Z93" s="20" t="s">
        <v>28</v>
      </c>
      <c r="AA93" s="16">
        <f>AVERAGE(V92:V101)</f>
        <v>2.1795797890019806</v>
      </c>
      <c r="AB93" s="16">
        <f>AVERAGE(W92:W101)</f>
        <v>2.235214450721164</v>
      </c>
      <c r="AC93" s="16">
        <f>AVERAGE(X92:X101)</f>
        <v>2.0474398974548143</v>
      </c>
    </row>
    <row r="94" spans="6:31">
      <c r="F94">
        <v>1</v>
      </c>
      <c r="G94" s="4">
        <v>19.440745833333331</v>
      </c>
      <c r="H94" s="4">
        <v>7.0916666666665407E-2</v>
      </c>
      <c r="I94" s="3">
        <v>2.3867587829601278</v>
      </c>
      <c r="J94" s="3">
        <v>2.5669369843309684</v>
      </c>
      <c r="K94" s="3">
        <v>2.0623248517515509</v>
      </c>
      <c r="L94" s="3">
        <v>237</v>
      </c>
      <c r="M94" s="20" t="s">
        <v>28</v>
      </c>
      <c r="N94" s="16">
        <f>AVERAGE(I92:I101)</f>
        <v>3.2204651897462</v>
      </c>
      <c r="O94" s="16">
        <f>AVERAGE(J92:J101)</f>
        <v>3.5820355368698835</v>
      </c>
      <c r="P94" s="16">
        <f>AVERAGE(K92:K101)</f>
        <v>3.4079470162951466</v>
      </c>
      <c r="S94" s="9"/>
      <c r="T94" s="4">
        <v>19.441099999999999</v>
      </c>
      <c r="U94" s="4">
        <v>7.0916666666665407E-2</v>
      </c>
      <c r="V94" s="3">
        <v>1.3853889931852901</v>
      </c>
      <c r="W94" s="3">
        <v>1.610946794812451</v>
      </c>
      <c r="X94" s="3">
        <v>1.5249010304537556</v>
      </c>
      <c r="Y94" s="3">
        <v>237</v>
      </c>
      <c r="Z94" s="21" t="s">
        <v>40</v>
      </c>
      <c r="AA94" s="2">
        <f>AA93/AVERAGE(AA6:AA7)</f>
        <v>2.0659057696022869E-2</v>
      </c>
      <c r="AB94" s="2">
        <f>AB93/AVERAGE(AB6:AB7)</f>
        <v>1.6864002765453908E-2</v>
      </c>
      <c r="AC94" s="2">
        <f>AC93/AVERAGE(AC6:AC7)</f>
        <v>2.1342265050801234E-2</v>
      </c>
      <c r="AE94" s="19" t="s">
        <v>29</v>
      </c>
    </row>
    <row r="95" spans="6:31">
      <c r="F95">
        <v>1</v>
      </c>
      <c r="G95" s="4">
        <v>19.513535416666667</v>
      </c>
      <c r="H95" s="4">
        <v>7.1145833333332575E-2</v>
      </c>
      <c r="I95" s="3">
        <v>2.5250271406321176</v>
      </c>
      <c r="J95" s="3">
        <v>2.7227045926037481</v>
      </c>
      <c r="K95" s="3">
        <v>2.1492963097811142</v>
      </c>
      <c r="L95" s="3">
        <v>237</v>
      </c>
      <c r="M95" s="21" t="s">
        <v>40</v>
      </c>
      <c r="N95" s="2">
        <f>N94/AVERAGE(N6:N7)</f>
        <v>3.7952568378365449E-2</v>
      </c>
      <c r="O95" s="2">
        <f>O94/AVERAGE(O6:O7)</f>
        <v>4.6836238714302876E-2</v>
      </c>
      <c r="P95" s="2">
        <f>P94/AVERAGE(P6:P7)</f>
        <v>5.0228898026900393E-2</v>
      </c>
      <c r="R95" s="19" t="s">
        <v>30</v>
      </c>
      <c r="S95" s="10"/>
      <c r="T95" s="4">
        <v>19.513887500000003</v>
      </c>
      <c r="U95" s="4">
        <v>7.1145833333332575E-2</v>
      </c>
      <c r="V95" s="3">
        <v>3.5504705552058908</v>
      </c>
      <c r="W95" s="3">
        <v>3.423178418000429</v>
      </c>
      <c r="X95" s="3">
        <v>3.0722107652276662</v>
      </c>
      <c r="Y95" s="3">
        <v>237</v>
      </c>
    </row>
    <row r="96" spans="6:31">
      <c r="F96">
        <v>1</v>
      </c>
      <c r="G96" s="4">
        <v>19.580562499999999</v>
      </c>
      <c r="H96" s="4">
        <v>5.9341666666668402E-2</v>
      </c>
      <c r="I96" s="3">
        <v>2.4857628384670534</v>
      </c>
      <c r="J96" s="3">
        <v>2.7612800927775791</v>
      </c>
      <c r="K96" s="3">
        <v>2.1319025171809765</v>
      </c>
      <c r="L96" s="3">
        <v>237</v>
      </c>
      <c r="S96" s="8"/>
      <c r="T96" s="4">
        <v>19.580914583333332</v>
      </c>
      <c r="U96" s="4">
        <v>5.9341666666668402E-2</v>
      </c>
      <c r="V96" s="3">
        <v>1.3412786733573749</v>
      </c>
      <c r="W96" s="3">
        <v>1.3101573336994263</v>
      </c>
      <c r="X96" s="3">
        <v>1.2851607067078219</v>
      </c>
      <c r="Y96" s="3">
        <v>237</v>
      </c>
    </row>
    <row r="97" spans="6:25">
      <c r="F97">
        <v>1</v>
      </c>
      <c r="G97" s="4">
        <v>19.646995833333335</v>
      </c>
      <c r="H97" s="4">
        <v>7.0916666666665407E-2</v>
      </c>
      <c r="I97" s="3">
        <v>2.0188053212888328</v>
      </c>
      <c r="J97" s="3">
        <v>2.3113061974666542</v>
      </c>
      <c r="K97" s="3">
        <v>1.7870179449311019</v>
      </c>
      <c r="L97" s="3">
        <v>237</v>
      </c>
      <c r="S97" s="8"/>
      <c r="T97" s="4">
        <v>19.647349999999999</v>
      </c>
      <c r="U97" s="4">
        <v>7.0916666666665407E-2</v>
      </c>
      <c r="V97" s="3">
        <v>1.8453455869539683</v>
      </c>
      <c r="W97" s="3">
        <v>1.9623148222061741</v>
      </c>
      <c r="X97" s="3">
        <v>1.8628456953627801</v>
      </c>
      <c r="Y97" s="3">
        <v>237</v>
      </c>
    </row>
    <row r="98" spans="6:25">
      <c r="F98">
        <v>1</v>
      </c>
      <c r="G98" s="4">
        <v>19.719810416666668</v>
      </c>
      <c r="H98" s="4">
        <v>7.1145833333332575E-2</v>
      </c>
      <c r="I98" s="3">
        <v>5.8818763368520273</v>
      </c>
      <c r="J98" s="3">
        <v>5.7369172232847676</v>
      </c>
      <c r="K98" s="3">
        <v>4.8696508302367638</v>
      </c>
      <c r="L98" s="3">
        <v>237</v>
      </c>
      <c r="S98" s="8"/>
      <c r="T98" s="4">
        <v>19.720162500000001</v>
      </c>
      <c r="U98" s="4">
        <v>7.1145833333332575E-2</v>
      </c>
      <c r="V98" s="3">
        <v>3.0848287644604215</v>
      </c>
      <c r="W98" s="3">
        <v>3.0058485020901959</v>
      </c>
      <c r="X98" s="3">
        <v>2.7281237825470264</v>
      </c>
      <c r="Y98" s="3">
        <v>237</v>
      </c>
    </row>
    <row r="99" spans="6:25">
      <c r="F99">
        <v>1</v>
      </c>
      <c r="G99" s="4">
        <v>19.780949999999997</v>
      </c>
      <c r="H99" s="4">
        <v>4.7616666666666418E-2</v>
      </c>
      <c r="I99" s="3">
        <v>4.3577498618670205</v>
      </c>
      <c r="J99" s="3">
        <v>5.448195966898961</v>
      </c>
      <c r="K99" s="3">
        <v>9.6072609060159557</v>
      </c>
      <c r="L99" s="3">
        <v>237</v>
      </c>
      <c r="S99" s="9"/>
      <c r="T99" s="4">
        <v>19.781302083333333</v>
      </c>
      <c r="U99" s="4">
        <v>4.7616666666666418E-2</v>
      </c>
      <c r="V99" s="3">
        <v>3.9069014958652066</v>
      </c>
      <c r="W99" s="3">
        <v>3.8469052217767219</v>
      </c>
      <c r="X99" s="3">
        <v>3.4973849073032097</v>
      </c>
      <c r="Y99" s="3">
        <v>237</v>
      </c>
    </row>
    <row r="100" spans="6:25">
      <c r="F100">
        <v>1</v>
      </c>
      <c r="G100" s="4">
        <v>19.841491666666666</v>
      </c>
      <c r="H100" s="4">
        <v>6.0795833333333604E-2</v>
      </c>
      <c r="I100" s="3">
        <v>2.4209622610669599</v>
      </c>
      <c r="J100" s="3">
        <v>2.6747081791373826</v>
      </c>
      <c r="K100" s="3">
        <v>2.0997322615193248</v>
      </c>
      <c r="L100" s="3">
        <v>237</v>
      </c>
      <c r="S100" s="10"/>
      <c r="T100" s="4">
        <v>19.841845833333334</v>
      </c>
      <c r="U100" s="4">
        <v>6.0795833333333604E-2</v>
      </c>
      <c r="V100" s="3">
        <v>1.230361933566928</v>
      </c>
      <c r="W100" s="3">
        <v>1.4876720240360211</v>
      </c>
      <c r="X100" s="3">
        <v>1.3168754351149794</v>
      </c>
      <c r="Y100" s="3">
        <v>237</v>
      </c>
    </row>
    <row r="101" spans="6:25">
      <c r="F101">
        <v>1</v>
      </c>
      <c r="G101" s="4">
        <v>19.914252083333334</v>
      </c>
      <c r="H101" s="4">
        <v>5.9025000000001882E-2</v>
      </c>
      <c r="I101" s="3">
        <v>2.6962196840419286</v>
      </c>
      <c r="J101" s="3">
        <v>2.9642681458892994</v>
      </c>
      <c r="K101" s="3">
        <v>2.3354406008594908</v>
      </c>
      <c r="L101" s="3">
        <v>237</v>
      </c>
      <c r="S101" s="8"/>
      <c r="T101" s="4">
        <v>19.914606249999999</v>
      </c>
      <c r="U101" s="4">
        <v>5.9025000000001882E-2</v>
      </c>
      <c r="V101" s="3">
        <v>0.81400068771355671</v>
      </c>
      <c r="W101" s="3">
        <v>0.96374762816501647</v>
      </c>
      <c r="X101" s="3">
        <v>0.94885967251669767</v>
      </c>
      <c r="Y101" s="3">
        <v>237</v>
      </c>
    </row>
    <row r="102" spans="6:25">
      <c r="S102" s="9"/>
      <c r="T102" s="9"/>
      <c r="U102" s="9"/>
      <c r="V102" s="9"/>
      <c r="W102" s="9"/>
      <c r="X102" s="9"/>
    </row>
    <row r="103" spans="6:25">
      <c r="I103" t="s">
        <v>45</v>
      </c>
      <c r="J103" s="3">
        <f>AVERAGE(J92:J101)</f>
        <v>3.5820355368698835</v>
      </c>
      <c r="S103" s="9"/>
      <c r="T103" s="9"/>
      <c r="U103" s="9"/>
      <c r="V103" s="9"/>
      <c r="W103" s="9"/>
      <c r="X103" s="9"/>
    </row>
    <row r="104" spans="6:25">
      <c r="S104" s="8"/>
      <c r="T104" s="9"/>
      <c r="U104" s="9"/>
      <c r="V104" s="9"/>
      <c r="W104" s="9"/>
      <c r="X104" s="9"/>
    </row>
    <row r="105" spans="6:25">
      <c r="I105" t="s">
        <v>46</v>
      </c>
      <c r="J105" s="3">
        <f>J103*4.45</f>
        <v>15.940058139070983</v>
      </c>
      <c r="S105" s="8"/>
      <c r="T105" s="9"/>
      <c r="U105" s="9"/>
      <c r="V105" s="9"/>
      <c r="W105" s="9"/>
      <c r="X105" s="9"/>
    </row>
    <row r="106" spans="6:25">
      <c r="S106" s="8"/>
      <c r="T106" s="9"/>
      <c r="U106" s="9"/>
      <c r="V106" s="9"/>
      <c r="W106" s="9"/>
      <c r="X106" s="9"/>
    </row>
    <row r="107" spans="6:25">
      <c r="S107" s="9"/>
      <c r="T107" s="9"/>
      <c r="U107" s="9"/>
      <c r="V107" s="9"/>
      <c r="W107" s="9"/>
      <c r="X107" s="9"/>
    </row>
    <row r="108" spans="6:25">
      <c r="F108" s="1"/>
      <c r="S108" s="10"/>
      <c r="T108" s="9"/>
      <c r="U108" s="9"/>
      <c r="V108" s="9"/>
      <c r="W108" s="9"/>
      <c r="X108" s="9"/>
    </row>
    <row r="109" spans="6:25">
      <c r="F109" s="1"/>
      <c r="S109" s="8"/>
      <c r="T109" s="9"/>
      <c r="U109" s="9"/>
      <c r="V109" s="9"/>
      <c r="W109" s="9"/>
      <c r="X109" s="9"/>
    </row>
    <row r="110" spans="6:25">
      <c r="F110" s="1"/>
      <c r="S110" s="8"/>
      <c r="T110" s="9"/>
      <c r="U110" s="9"/>
      <c r="V110" s="9"/>
      <c r="W110" s="9"/>
      <c r="X110" s="9"/>
    </row>
    <row r="111" spans="6:25">
      <c r="F111" s="1"/>
      <c r="S111" s="8"/>
      <c r="T111" s="9"/>
      <c r="U111" s="9"/>
      <c r="V111" s="9"/>
      <c r="W111" s="9"/>
      <c r="X111" s="9"/>
    </row>
    <row r="112" spans="6:25">
      <c r="F112" s="1"/>
      <c r="S112" s="9"/>
      <c r="T112" s="9"/>
      <c r="U112" s="9"/>
      <c r="V112" s="9"/>
      <c r="W112" s="9"/>
      <c r="X112" s="9"/>
    </row>
    <row r="113" spans="6:24">
      <c r="F113" s="1"/>
      <c r="S113" s="10"/>
      <c r="T113" s="9"/>
      <c r="U113" s="9"/>
      <c r="V113" s="9"/>
      <c r="W113" s="9"/>
      <c r="X113" s="9"/>
    </row>
    <row r="114" spans="6:24" ht="15">
      <c r="F114" s="1"/>
      <c r="G114" s="4"/>
      <c r="H114" s="4"/>
      <c r="I114" s="4"/>
      <c r="J114" s="4"/>
      <c r="K114" s="4"/>
      <c r="L114" s="11"/>
      <c r="S114" s="8"/>
      <c r="T114" s="9"/>
      <c r="U114" s="9"/>
      <c r="V114" s="9"/>
      <c r="W114" s="9"/>
      <c r="X114" s="9"/>
    </row>
    <row r="115" spans="6:24" ht="15">
      <c r="F115" s="1"/>
      <c r="G115" s="4"/>
      <c r="H115" s="4"/>
      <c r="I115" s="4"/>
      <c r="J115" s="4"/>
      <c r="K115" s="4"/>
      <c r="L115" s="11"/>
      <c r="S115" s="8"/>
      <c r="T115" s="9"/>
      <c r="U115" s="9"/>
      <c r="V115" s="9"/>
      <c r="W115" s="9"/>
      <c r="X115" s="9"/>
    </row>
    <row r="116" spans="6:24" ht="15">
      <c r="F116" s="1"/>
      <c r="L116" s="11"/>
      <c r="S116" s="8"/>
      <c r="T116" s="9"/>
      <c r="U116" s="9"/>
      <c r="V116" s="9"/>
      <c r="W116" s="9"/>
      <c r="X116" s="9"/>
    </row>
    <row r="117" spans="6:24" ht="15">
      <c r="F117" s="1"/>
      <c r="G117" s="4"/>
      <c r="H117" s="4"/>
      <c r="I117" s="4"/>
      <c r="J117" s="4"/>
      <c r="K117" s="4"/>
      <c r="L117" s="11"/>
      <c r="S117" s="9"/>
      <c r="T117" s="9"/>
      <c r="U117" s="9"/>
      <c r="V117" s="9"/>
      <c r="W117" s="9"/>
      <c r="X117" s="9"/>
    </row>
    <row r="118" spans="6:24" ht="15">
      <c r="F118" s="1"/>
      <c r="G118" s="4"/>
      <c r="H118" s="4"/>
      <c r="I118" s="4"/>
      <c r="J118" s="4"/>
      <c r="K118" s="4"/>
      <c r="L118" s="11"/>
      <c r="S118" s="9"/>
      <c r="T118" s="9"/>
      <c r="U118" s="9"/>
      <c r="V118" s="9"/>
      <c r="W118" s="9"/>
      <c r="X118" s="9"/>
    </row>
    <row r="119" spans="6:24" ht="15">
      <c r="F119" s="1"/>
      <c r="G119" s="4"/>
      <c r="H119" s="4"/>
      <c r="I119" s="4"/>
      <c r="J119" s="4"/>
      <c r="K119" s="4"/>
      <c r="L119" s="11"/>
      <c r="S119" s="9"/>
      <c r="T119" s="9"/>
      <c r="U119" s="9"/>
      <c r="V119" s="9"/>
      <c r="W119" s="9"/>
      <c r="X119" s="9"/>
    </row>
    <row r="120" spans="6:24" ht="15">
      <c r="F120" s="1"/>
      <c r="L120" s="12"/>
      <c r="S120" s="8"/>
      <c r="T120" s="9"/>
      <c r="U120" s="9"/>
      <c r="V120" s="9"/>
      <c r="W120" s="9"/>
      <c r="X120" s="9"/>
    </row>
    <row r="121" spans="6:24">
      <c r="F121" s="1"/>
      <c r="S121" s="8"/>
      <c r="T121" s="9"/>
      <c r="U121" s="9"/>
      <c r="V121" s="9"/>
      <c r="W121" s="9"/>
      <c r="X121" s="9"/>
    </row>
    <row r="122" spans="6:24">
      <c r="F122" s="1"/>
      <c r="G122" s="4"/>
      <c r="H122" s="4"/>
      <c r="I122" s="4"/>
      <c r="J122" s="4"/>
      <c r="K122" s="4"/>
      <c r="L122" s="3"/>
      <c r="S122" s="8"/>
      <c r="T122" s="9"/>
      <c r="U122" s="9"/>
      <c r="V122" s="9"/>
      <c r="W122" s="9"/>
      <c r="X122" s="9"/>
    </row>
    <row r="123" spans="6:24">
      <c r="F123" s="1"/>
      <c r="G123" s="4"/>
      <c r="H123" s="4"/>
      <c r="I123" s="4"/>
      <c r="J123" s="4"/>
      <c r="K123" s="4"/>
      <c r="L123" s="3"/>
      <c r="S123" s="9"/>
      <c r="T123" s="9"/>
      <c r="U123" s="9"/>
      <c r="V123" s="9"/>
      <c r="W123" s="9"/>
      <c r="X123" s="9"/>
    </row>
    <row r="124" spans="6:24">
      <c r="F124" s="1"/>
      <c r="G124" s="4"/>
      <c r="H124" s="4"/>
      <c r="I124" s="4"/>
      <c r="J124" s="4"/>
      <c r="K124" s="4"/>
      <c r="L124" s="3"/>
      <c r="S124" s="10"/>
      <c r="T124" s="9"/>
      <c r="U124" s="9"/>
      <c r="V124" s="9"/>
      <c r="W124" s="9"/>
      <c r="X124" s="9"/>
    </row>
    <row r="125" spans="6:24">
      <c r="F125" s="1"/>
      <c r="G125" s="1"/>
      <c r="H125" s="1"/>
      <c r="I125" s="1"/>
      <c r="J125" s="1"/>
      <c r="K125" s="1"/>
      <c r="L125" s="3"/>
      <c r="S125" s="8"/>
      <c r="T125" s="9"/>
      <c r="U125" s="9"/>
      <c r="V125" s="9"/>
      <c r="W125" s="9"/>
      <c r="X125" s="9"/>
    </row>
    <row r="126" spans="6:24">
      <c r="F126" s="1"/>
      <c r="G126" s="4"/>
      <c r="H126" s="4"/>
      <c r="I126" s="4"/>
      <c r="J126" s="4"/>
      <c r="K126" s="4"/>
      <c r="L126" s="3"/>
      <c r="S126" s="8"/>
      <c r="T126" s="9"/>
      <c r="U126" s="9"/>
      <c r="V126" s="9"/>
      <c r="W126" s="9"/>
      <c r="X126" s="9"/>
    </row>
    <row r="127" spans="6:24">
      <c r="F127" s="1"/>
      <c r="G127" s="4"/>
      <c r="H127" s="4"/>
      <c r="I127" s="4"/>
      <c r="J127" s="4"/>
      <c r="K127" s="4"/>
      <c r="L127" s="3"/>
      <c r="S127" s="8"/>
      <c r="T127" s="9"/>
      <c r="U127" s="9"/>
      <c r="V127" s="9"/>
      <c r="W127" s="9"/>
      <c r="X127" s="9"/>
    </row>
    <row r="128" spans="6:24">
      <c r="F128" s="1"/>
      <c r="G128" s="4"/>
      <c r="H128" s="4"/>
      <c r="I128" s="4"/>
      <c r="J128" s="4"/>
      <c r="K128" s="4"/>
      <c r="L128" s="3"/>
      <c r="S128" s="9"/>
      <c r="T128" s="9"/>
      <c r="U128" s="9"/>
      <c r="V128" s="9"/>
      <c r="W128" s="9"/>
      <c r="X128" s="9"/>
    </row>
    <row r="129" spans="6:24">
      <c r="F129" s="1"/>
      <c r="L129" s="3"/>
      <c r="S129" s="10"/>
      <c r="T129" s="9"/>
      <c r="U129" s="9"/>
      <c r="V129" s="9"/>
      <c r="W129" s="9"/>
      <c r="X129" s="9"/>
    </row>
    <row r="130" spans="6:24">
      <c r="F130" s="1"/>
      <c r="G130" s="4"/>
      <c r="H130" s="4"/>
      <c r="I130" s="4"/>
      <c r="J130" s="4"/>
      <c r="K130" s="4"/>
      <c r="L130" s="3"/>
      <c r="S130" s="8"/>
      <c r="T130" s="9"/>
      <c r="U130" s="9"/>
      <c r="V130" s="9"/>
      <c r="W130" s="9"/>
      <c r="X130" s="9"/>
    </row>
    <row r="131" spans="6:24">
      <c r="F131" s="1"/>
      <c r="G131" s="4"/>
      <c r="H131" s="4"/>
      <c r="I131" s="4"/>
      <c r="J131" s="4"/>
      <c r="K131" s="4"/>
      <c r="L131" s="3"/>
      <c r="S131" s="8"/>
      <c r="T131" s="9"/>
      <c r="U131" s="9"/>
      <c r="V131" s="9"/>
      <c r="W131" s="9"/>
      <c r="X131" s="9"/>
    </row>
    <row r="132" spans="6:24">
      <c r="F132" s="1"/>
      <c r="G132" s="4"/>
      <c r="H132" s="4"/>
      <c r="I132" s="4"/>
      <c r="J132" s="4"/>
      <c r="K132" s="4"/>
      <c r="L132" s="3"/>
      <c r="S132" s="8"/>
      <c r="T132" s="9"/>
      <c r="U132" s="9"/>
      <c r="V132" s="9"/>
      <c r="W132" s="9"/>
      <c r="X132" s="9"/>
    </row>
    <row r="133" spans="6:24">
      <c r="F133" s="1"/>
      <c r="L133" s="3"/>
      <c r="S133" s="9"/>
      <c r="T133" s="9"/>
      <c r="U133" s="9"/>
      <c r="V133" s="9"/>
      <c r="W133" s="9"/>
      <c r="X133" s="9"/>
    </row>
    <row r="134" spans="6:24">
      <c r="F134" s="1"/>
      <c r="L134" s="3"/>
      <c r="S134" s="9"/>
      <c r="T134" s="9"/>
      <c r="U134" s="9"/>
      <c r="V134" s="9"/>
      <c r="W134" s="9"/>
      <c r="X134" s="9"/>
    </row>
    <row r="135" spans="6:24">
      <c r="F135" s="1"/>
      <c r="G135" s="4"/>
      <c r="H135" s="4"/>
      <c r="I135" s="4"/>
      <c r="J135" s="4"/>
      <c r="K135" s="4"/>
      <c r="L135" s="3"/>
      <c r="S135" s="9"/>
      <c r="T135" s="9"/>
      <c r="U135" s="9"/>
      <c r="V135" s="9"/>
      <c r="W135" s="9"/>
      <c r="X135" s="9"/>
    </row>
    <row r="136" spans="6:24">
      <c r="F136" s="1"/>
      <c r="G136" s="4"/>
      <c r="H136" s="4"/>
      <c r="I136" s="4"/>
      <c r="J136" s="4"/>
      <c r="K136" s="4"/>
      <c r="L136" s="3"/>
      <c r="S136" s="8"/>
      <c r="T136" s="9"/>
      <c r="U136" s="9"/>
      <c r="V136" s="9"/>
      <c r="W136" s="9"/>
      <c r="X136" s="9"/>
    </row>
    <row r="137" spans="6:24">
      <c r="F137" s="1"/>
      <c r="G137" s="4"/>
      <c r="H137" s="4"/>
      <c r="I137" s="4"/>
      <c r="J137" s="4"/>
      <c r="K137" s="4"/>
      <c r="L137" s="3"/>
      <c r="S137" s="8"/>
      <c r="T137" s="9"/>
      <c r="U137" s="9"/>
      <c r="V137" s="9"/>
      <c r="W137" s="9"/>
      <c r="X137" s="9"/>
    </row>
    <row r="138" spans="6:24">
      <c r="F138" s="1"/>
      <c r="G138" s="1"/>
      <c r="H138" s="1"/>
      <c r="I138" s="1"/>
      <c r="J138" s="1"/>
      <c r="K138" s="1"/>
      <c r="L138" s="3"/>
      <c r="S138" s="8"/>
      <c r="T138" s="9"/>
      <c r="U138" s="9"/>
      <c r="V138" s="9"/>
      <c r="W138" s="9"/>
      <c r="X138" s="9"/>
    </row>
    <row r="139" spans="6:24">
      <c r="F139" s="1"/>
      <c r="G139" s="4"/>
      <c r="H139" s="4"/>
      <c r="I139" s="4"/>
      <c r="J139" s="4"/>
      <c r="K139" s="4"/>
      <c r="L139" s="3"/>
      <c r="S139" s="9"/>
      <c r="T139" s="9"/>
      <c r="U139" s="9"/>
      <c r="V139" s="9"/>
      <c r="W139" s="9"/>
      <c r="X139" s="9"/>
    </row>
    <row r="140" spans="6:24">
      <c r="F140" s="1"/>
      <c r="G140" s="4"/>
      <c r="H140" s="4"/>
      <c r="I140" s="4"/>
      <c r="J140" s="4"/>
      <c r="K140" s="4"/>
      <c r="L140" s="3"/>
      <c r="S140" s="10"/>
      <c r="T140" s="9"/>
      <c r="U140" s="9"/>
      <c r="V140" s="9"/>
      <c r="W140" s="9"/>
      <c r="X140" s="9"/>
    </row>
    <row r="141" spans="6:24">
      <c r="F141" s="1"/>
      <c r="G141" s="4"/>
      <c r="H141" s="4"/>
      <c r="I141" s="4"/>
      <c r="J141" s="4"/>
      <c r="K141" s="4"/>
      <c r="L141" s="3"/>
      <c r="S141" s="8"/>
      <c r="T141" s="9"/>
      <c r="U141" s="9"/>
      <c r="V141" s="9"/>
      <c r="W141" s="9"/>
      <c r="X141" s="9"/>
    </row>
    <row r="142" spans="6:24">
      <c r="F142" s="1"/>
      <c r="L142" s="3"/>
      <c r="S142" s="8"/>
      <c r="T142" s="9"/>
      <c r="U142" s="9"/>
      <c r="V142" s="9"/>
      <c r="W142" s="9"/>
      <c r="X142" s="9"/>
    </row>
    <row r="143" spans="6:24">
      <c r="F143" s="1"/>
      <c r="G143" s="4"/>
      <c r="H143" s="4"/>
      <c r="I143" s="4"/>
      <c r="J143" s="4"/>
      <c r="K143" s="4"/>
      <c r="L143" s="3"/>
      <c r="S143" s="8"/>
      <c r="T143" s="9"/>
      <c r="U143" s="9"/>
      <c r="V143" s="9"/>
      <c r="W143" s="9"/>
      <c r="X143" s="9"/>
    </row>
    <row r="144" spans="6:24">
      <c r="F144" s="1"/>
      <c r="G144" s="4"/>
      <c r="H144" s="4"/>
      <c r="I144" s="4"/>
      <c r="J144" s="4"/>
      <c r="K144" s="4"/>
      <c r="L144" s="3"/>
      <c r="S144" s="9"/>
      <c r="T144" s="9"/>
      <c r="U144" s="9"/>
      <c r="V144" s="9"/>
      <c r="W144" s="9"/>
      <c r="X144" s="9"/>
    </row>
    <row r="145" spans="6:24">
      <c r="F145" s="1"/>
      <c r="G145" s="4"/>
      <c r="H145" s="4"/>
      <c r="I145" s="4"/>
      <c r="J145" s="4"/>
      <c r="K145" s="4"/>
      <c r="L145" s="3"/>
      <c r="S145" s="10"/>
      <c r="T145" s="9"/>
      <c r="U145" s="9"/>
      <c r="V145" s="9"/>
      <c r="W145" s="9"/>
      <c r="X145" s="9"/>
    </row>
    <row r="146" spans="6:24">
      <c r="F146" s="1"/>
      <c r="S146" s="8"/>
      <c r="T146" s="9"/>
      <c r="U146" s="9"/>
      <c r="V146" s="9"/>
      <c r="W146" s="9"/>
      <c r="X146" s="9"/>
    </row>
    <row r="147" spans="6:24">
      <c r="F147" s="1"/>
      <c r="L147" s="3"/>
      <c r="S147" s="8"/>
      <c r="T147" s="9"/>
      <c r="U147" s="9"/>
      <c r="V147" s="9"/>
      <c r="W147" s="9"/>
      <c r="X147" s="9"/>
    </row>
    <row r="148" spans="6:24">
      <c r="F148" s="1"/>
      <c r="G148" s="4"/>
      <c r="H148" s="4"/>
      <c r="I148" s="4"/>
      <c r="J148" s="4"/>
      <c r="K148" s="4"/>
      <c r="L148" s="3"/>
      <c r="S148" s="8"/>
      <c r="T148" s="9"/>
      <c r="U148" s="9"/>
      <c r="V148" s="9"/>
      <c r="W148" s="9"/>
      <c r="X148" s="9"/>
    </row>
    <row r="149" spans="6:24">
      <c r="F149" s="1"/>
      <c r="G149" s="4"/>
      <c r="H149" s="4"/>
      <c r="I149" s="4"/>
      <c r="J149" s="4"/>
      <c r="K149" s="4"/>
      <c r="L149" s="3"/>
      <c r="S149" s="9"/>
      <c r="T149" s="9"/>
      <c r="U149" s="9"/>
      <c r="V149" s="9"/>
      <c r="W149" s="9"/>
      <c r="X149" s="9"/>
    </row>
    <row r="150" spans="6:24">
      <c r="F150" s="1"/>
      <c r="G150" s="4"/>
      <c r="H150" s="4"/>
      <c r="I150" s="4"/>
      <c r="J150" s="4"/>
      <c r="K150" s="4"/>
      <c r="L150" s="3"/>
      <c r="S150" s="9"/>
      <c r="T150" s="9"/>
      <c r="U150" s="9"/>
      <c r="V150" s="9"/>
      <c r="W150" s="9"/>
      <c r="X150" s="9"/>
    </row>
    <row r="151" spans="6:24">
      <c r="F151" s="1"/>
      <c r="G151" s="1"/>
      <c r="H151" s="1"/>
      <c r="I151" s="1"/>
      <c r="J151" s="1"/>
      <c r="K151" s="1"/>
      <c r="L151" s="3"/>
      <c r="S151" s="10"/>
      <c r="T151" s="9"/>
      <c r="U151" s="9"/>
      <c r="V151" s="9"/>
      <c r="W151" s="9"/>
      <c r="X151" s="9"/>
    </row>
    <row r="152" spans="6:24">
      <c r="F152" s="1"/>
      <c r="G152" s="4"/>
      <c r="H152" s="4"/>
      <c r="I152" s="4"/>
      <c r="J152" s="4"/>
      <c r="K152" s="4"/>
      <c r="L152" s="3"/>
      <c r="S152" s="8"/>
      <c r="T152" s="9"/>
      <c r="U152" s="9"/>
      <c r="V152" s="9"/>
      <c r="W152" s="9"/>
      <c r="X152" s="9"/>
    </row>
    <row r="153" spans="6:24">
      <c r="F153" s="1"/>
      <c r="G153" s="4"/>
      <c r="H153" s="4"/>
      <c r="I153" s="4"/>
      <c r="J153" s="4"/>
      <c r="K153" s="4"/>
      <c r="L153" s="3"/>
      <c r="S153" s="8"/>
      <c r="T153" s="9"/>
      <c r="U153" s="9"/>
      <c r="V153" s="9"/>
      <c r="W153" s="9"/>
      <c r="X153" s="9"/>
    </row>
    <row r="154" spans="6:24">
      <c r="F154" s="1"/>
      <c r="G154" s="4"/>
      <c r="H154" s="4"/>
      <c r="I154" s="4"/>
      <c r="J154" s="4"/>
      <c r="K154" s="4"/>
      <c r="L154" s="3"/>
    </row>
    <row r="155" spans="6:24">
      <c r="F155" s="1"/>
      <c r="L155" s="3"/>
    </row>
    <row r="156" spans="6:24">
      <c r="F156" s="1"/>
      <c r="G156" s="4"/>
      <c r="H156" s="4"/>
      <c r="I156" s="4"/>
      <c r="J156" s="4"/>
      <c r="K156" s="4"/>
      <c r="L156" s="3"/>
    </row>
    <row r="157" spans="6:24">
      <c r="F157" s="1"/>
      <c r="G157" s="4"/>
      <c r="H157" s="4"/>
      <c r="I157" s="4"/>
      <c r="J157" s="4"/>
      <c r="K157" s="4"/>
      <c r="L157" s="3"/>
    </row>
    <row r="158" spans="6:24">
      <c r="F158" s="1"/>
      <c r="G158" s="4"/>
      <c r="H158" s="4"/>
      <c r="I158" s="4"/>
      <c r="J158" s="4"/>
      <c r="K158" s="4"/>
      <c r="L158" s="3"/>
    </row>
    <row r="159" spans="6:24">
      <c r="F159" s="1"/>
      <c r="L159" s="3"/>
    </row>
    <row r="160" spans="6:24">
      <c r="F160" s="1"/>
      <c r="L160" s="3"/>
    </row>
    <row r="161" spans="6:12">
      <c r="F161" s="1"/>
      <c r="G161" s="4"/>
      <c r="H161" s="4"/>
      <c r="I161" s="4"/>
      <c r="J161" s="4"/>
      <c r="K161" s="4"/>
      <c r="L161" s="3"/>
    </row>
    <row r="162" spans="6:12">
      <c r="F162" s="1"/>
      <c r="G162" s="4"/>
      <c r="H162" s="4"/>
      <c r="I162" s="4"/>
      <c r="J162" s="4"/>
      <c r="K162" s="4"/>
      <c r="L162" s="3"/>
    </row>
    <row r="163" spans="6:12">
      <c r="F163" s="1"/>
      <c r="G163" s="4"/>
      <c r="H163" s="4"/>
      <c r="I163" s="4"/>
      <c r="J163" s="4"/>
      <c r="K163" s="4"/>
      <c r="L163" s="3"/>
    </row>
    <row r="164" spans="6:12">
      <c r="F164" s="1"/>
      <c r="G164" s="1"/>
      <c r="H164" s="1"/>
      <c r="I164" s="1"/>
      <c r="J164" s="1"/>
      <c r="K164" s="1"/>
      <c r="L164" s="3"/>
    </row>
    <row r="165" spans="6:12">
      <c r="F165" s="1"/>
      <c r="G165" s="4"/>
      <c r="H165" s="4"/>
      <c r="I165" s="4"/>
      <c r="J165" s="4"/>
      <c r="K165" s="4"/>
      <c r="L165" s="3"/>
    </row>
    <row r="166" spans="6:12">
      <c r="F166" s="1"/>
      <c r="G166" s="4"/>
      <c r="H166" s="4"/>
      <c r="I166" s="4"/>
      <c r="J166" s="4"/>
      <c r="K166" s="4"/>
      <c r="L166" s="3"/>
    </row>
    <row r="167" spans="6:12">
      <c r="F167" s="1"/>
      <c r="G167" s="4"/>
      <c r="H167" s="4"/>
      <c r="I167" s="4"/>
      <c r="J167" s="4"/>
      <c r="K167" s="4"/>
      <c r="L167" s="3"/>
    </row>
    <row r="168" spans="6:12">
      <c r="F168" s="1"/>
      <c r="L168" s="3"/>
    </row>
    <row r="169" spans="6:12">
      <c r="F169" s="1"/>
      <c r="G169" s="4"/>
      <c r="H169" s="4"/>
      <c r="I169" s="4"/>
      <c r="J169" s="4"/>
      <c r="K169" s="4"/>
      <c r="L169" s="3"/>
    </row>
    <row r="170" spans="6:12">
      <c r="F170" s="1"/>
      <c r="G170" s="4"/>
      <c r="H170" s="4"/>
      <c r="I170" s="4"/>
      <c r="J170" s="4"/>
      <c r="K170" s="4"/>
      <c r="L170" s="3"/>
    </row>
    <row r="171" spans="6:12">
      <c r="F171" s="1"/>
      <c r="G171" s="4"/>
      <c r="H171" s="4"/>
      <c r="I171" s="4"/>
      <c r="J171" s="4"/>
      <c r="K171" s="4"/>
      <c r="L171" s="3"/>
    </row>
    <row r="172" spans="6:12">
      <c r="F172" s="1"/>
      <c r="L172" s="3"/>
    </row>
    <row r="173" spans="6:12">
      <c r="F173" s="1"/>
      <c r="L173" s="3"/>
    </row>
    <row r="174" spans="6:12">
      <c r="F174" s="1"/>
      <c r="G174" s="4"/>
      <c r="H174" s="4"/>
      <c r="I174" s="4"/>
      <c r="J174" s="4"/>
      <c r="K174" s="4"/>
      <c r="L174" s="3"/>
    </row>
    <row r="175" spans="6:12">
      <c r="F175" s="1"/>
      <c r="G175" s="4"/>
      <c r="H175" s="4"/>
      <c r="I175" s="4"/>
      <c r="J175" s="4"/>
      <c r="K175" s="4"/>
      <c r="L175" s="3"/>
    </row>
    <row r="176" spans="6:12">
      <c r="F176" s="1"/>
      <c r="G176" s="4"/>
      <c r="H176" s="4"/>
      <c r="I176" s="4"/>
      <c r="J176" s="4"/>
      <c r="K176" s="4"/>
      <c r="L176" s="3"/>
    </row>
    <row r="177" spans="6:12">
      <c r="F177" s="1"/>
      <c r="G177" s="1"/>
      <c r="H177" s="1"/>
      <c r="I177" s="1"/>
      <c r="J177" s="1"/>
      <c r="K177" s="1"/>
      <c r="L177" s="3"/>
    </row>
    <row r="178" spans="6:12">
      <c r="F178" s="1"/>
      <c r="G178" s="4"/>
      <c r="H178" s="4"/>
      <c r="I178" s="4"/>
      <c r="J178" s="4"/>
      <c r="K178" s="4"/>
      <c r="L178" s="3"/>
    </row>
    <row r="179" spans="6:12">
      <c r="F179" s="1"/>
      <c r="G179" s="4"/>
      <c r="H179" s="4"/>
      <c r="I179" s="4"/>
      <c r="J179" s="4"/>
      <c r="K179" s="4"/>
      <c r="L179" s="3"/>
    </row>
    <row r="180" spans="6:12">
      <c r="F180" s="1"/>
      <c r="G180" s="4"/>
      <c r="H180" s="4"/>
      <c r="I180" s="4"/>
      <c r="J180" s="4"/>
      <c r="K180" s="4"/>
      <c r="L180" s="3"/>
    </row>
    <row r="181" spans="6:12">
      <c r="F181" s="1"/>
      <c r="L181" s="3"/>
    </row>
    <row r="182" spans="6:12">
      <c r="F182" s="1"/>
      <c r="G182" s="4"/>
      <c r="H182" s="4"/>
      <c r="I182" s="4"/>
      <c r="J182" s="4"/>
      <c r="K182" s="4"/>
      <c r="L182" s="3"/>
    </row>
    <row r="183" spans="6:12">
      <c r="F183" s="1"/>
      <c r="G183" s="4"/>
      <c r="H183" s="4"/>
      <c r="I183" s="4"/>
      <c r="J183" s="4"/>
      <c r="K183" s="4"/>
      <c r="L183" s="3"/>
    </row>
    <row r="184" spans="6:12">
      <c r="F184" s="1"/>
      <c r="G184" s="4"/>
      <c r="H184" s="4"/>
      <c r="I184" s="4"/>
      <c r="J184" s="4"/>
      <c r="K184" s="4"/>
      <c r="L184" s="3"/>
    </row>
    <row r="185" spans="6:12">
      <c r="F185" s="1"/>
      <c r="L185" s="3"/>
    </row>
    <row r="186" spans="6:12">
      <c r="F186" s="1"/>
      <c r="L186" s="3"/>
    </row>
    <row r="187" spans="6:12">
      <c r="F187" s="1"/>
      <c r="G187" s="4"/>
      <c r="H187" s="4"/>
      <c r="I187" s="4"/>
      <c r="J187" s="4"/>
      <c r="K187" s="4"/>
      <c r="L187" s="3"/>
    </row>
    <row r="188" spans="6:12">
      <c r="F188" s="1"/>
      <c r="G188" s="4"/>
      <c r="H188" s="4"/>
      <c r="I188" s="4"/>
      <c r="J188" s="4"/>
      <c r="K188" s="4"/>
      <c r="L188" s="3"/>
    </row>
    <row r="189" spans="6:12">
      <c r="F189" s="1"/>
      <c r="G189" s="4"/>
      <c r="H189" s="4"/>
      <c r="I189" s="4"/>
      <c r="J189" s="4"/>
      <c r="K189" s="4"/>
      <c r="L189" s="3"/>
    </row>
    <row r="190" spans="6:12">
      <c r="F190" s="1"/>
      <c r="G190" s="1"/>
      <c r="H190" s="1"/>
      <c r="I190" s="1"/>
      <c r="J190" s="1"/>
      <c r="K190" s="1"/>
      <c r="L190" s="3"/>
    </row>
    <row r="191" spans="6:12">
      <c r="F191" s="1"/>
      <c r="G191" s="4"/>
      <c r="H191" s="4"/>
      <c r="I191" s="4"/>
      <c r="J191" s="4"/>
      <c r="K191" s="4"/>
      <c r="L191" s="3"/>
    </row>
    <row r="192" spans="6:12">
      <c r="F192" s="1"/>
      <c r="G192" s="4"/>
      <c r="H192" s="4"/>
      <c r="I192" s="4"/>
      <c r="J192" s="4"/>
      <c r="K192" s="4"/>
      <c r="L192" s="3"/>
    </row>
    <row r="193" spans="6:12">
      <c r="F193" s="1"/>
      <c r="G193" s="4"/>
      <c r="H193" s="4"/>
      <c r="I193" s="4"/>
      <c r="J193" s="4"/>
      <c r="K193" s="4"/>
      <c r="L193" s="3"/>
    </row>
    <row r="194" spans="6:12">
      <c r="F194" s="1"/>
      <c r="L194" s="3"/>
    </row>
    <row r="195" spans="6:12">
      <c r="F195" s="1"/>
      <c r="G195" s="4"/>
      <c r="H195" s="4"/>
      <c r="I195" s="4"/>
      <c r="J195" s="4"/>
      <c r="K195" s="4"/>
      <c r="L195" s="3"/>
    </row>
    <row r="196" spans="6:12">
      <c r="F196" s="1"/>
      <c r="G196" s="4"/>
      <c r="H196" s="4"/>
      <c r="I196" s="4"/>
      <c r="J196" s="4"/>
      <c r="K196" s="4"/>
      <c r="L196" s="3"/>
    </row>
    <row r="197" spans="6:12">
      <c r="F197" s="1"/>
      <c r="G197" s="4"/>
      <c r="H197" s="4"/>
      <c r="I197" s="4"/>
      <c r="J197" s="4"/>
      <c r="K197" s="4"/>
      <c r="L197" s="3"/>
    </row>
    <row r="198" spans="6:12">
      <c r="F198" s="1"/>
      <c r="L198" s="3"/>
    </row>
    <row r="199" spans="6:12">
      <c r="F199" s="1"/>
      <c r="L199" s="3"/>
    </row>
    <row r="200" spans="6:12">
      <c r="F200" s="1"/>
      <c r="G200" s="4"/>
      <c r="H200" s="4"/>
      <c r="I200" s="4"/>
      <c r="J200" s="4"/>
      <c r="K200" s="4"/>
      <c r="L200" s="3"/>
    </row>
    <row r="201" spans="6:12">
      <c r="F201" s="1"/>
      <c r="G201" s="4"/>
      <c r="H201" s="4"/>
      <c r="I201" s="4"/>
      <c r="J201" s="4"/>
      <c r="K201" s="4"/>
      <c r="L201" s="3"/>
    </row>
    <row r="202" spans="6:12">
      <c r="F202" s="1"/>
      <c r="G202" s="4"/>
      <c r="H202" s="4"/>
      <c r="I202" s="4"/>
      <c r="J202" s="4"/>
      <c r="K202" s="4"/>
      <c r="L202" s="3"/>
    </row>
    <row r="203" spans="6:12">
      <c r="F203" s="1"/>
      <c r="G203" s="1"/>
      <c r="H203" s="1"/>
      <c r="I203" s="1"/>
      <c r="J203" s="1"/>
      <c r="K203" s="1"/>
      <c r="L203" s="3"/>
    </row>
    <row r="204" spans="6:12">
      <c r="F204" s="1"/>
      <c r="G204" s="4"/>
      <c r="H204" s="4"/>
      <c r="I204" s="4"/>
      <c r="J204" s="4"/>
      <c r="K204" s="4"/>
      <c r="L204" s="3"/>
    </row>
    <row r="205" spans="6:12">
      <c r="F205" s="1"/>
      <c r="G205" s="4"/>
      <c r="H205" s="4"/>
      <c r="I205" s="4"/>
      <c r="J205" s="4"/>
      <c r="K205" s="4"/>
      <c r="L205" s="3"/>
    </row>
    <row r="206" spans="6:12">
      <c r="F206" s="1"/>
      <c r="G206" s="4"/>
      <c r="H206" s="4"/>
      <c r="I206" s="4"/>
      <c r="J206" s="4"/>
      <c r="K206" s="4"/>
      <c r="L206" s="3"/>
    </row>
    <row r="207" spans="6:12">
      <c r="F207" s="1"/>
      <c r="L207" s="3"/>
    </row>
    <row r="208" spans="6:12">
      <c r="F208" s="1"/>
      <c r="G208" s="4"/>
      <c r="H208" s="4"/>
      <c r="I208" s="4"/>
      <c r="J208" s="4"/>
      <c r="K208" s="4"/>
      <c r="L208" s="3"/>
    </row>
    <row r="209" spans="6:12">
      <c r="F209" s="1"/>
      <c r="G209" s="4"/>
      <c r="H209" s="4"/>
      <c r="I209" s="4"/>
      <c r="J209" s="4"/>
      <c r="K209" s="4"/>
      <c r="L209" s="3"/>
    </row>
    <row r="210" spans="6:12">
      <c r="F210" s="1"/>
      <c r="G210" s="4"/>
      <c r="H210" s="4"/>
      <c r="I210" s="4"/>
      <c r="J210" s="4"/>
      <c r="K210" s="4"/>
      <c r="L210" s="3"/>
    </row>
    <row r="212" spans="6:12">
      <c r="L212" s="1"/>
    </row>
    <row r="213" spans="6:12">
      <c r="L213" s="1"/>
    </row>
    <row r="214" spans="6:12">
      <c r="L214" s="1"/>
    </row>
    <row r="215" spans="6:12">
      <c r="L215" s="1"/>
    </row>
  </sheetData>
  <sortState ref="F82:K213">
    <sortCondition ref="G82:G213"/>
  </sortState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Berkeley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Bishop</dc:creator>
  <cp:lastModifiedBy>James Bishop</cp:lastModifiedBy>
  <dcterms:created xsi:type="dcterms:W3CDTF">2014-11-13T19:43:35Z</dcterms:created>
  <dcterms:modified xsi:type="dcterms:W3CDTF">2016-02-22T06:19:37Z</dcterms:modified>
</cp:coreProperties>
</file>