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905"/>
  <workbookPr showInkAnnotation="0" autoCompressPictures="0"/>
  <bookViews>
    <workbookView xWindow="0" yWindow="0" windowWidth="25600" windowHeight="16060" tabRatio="500"/>
  </bookViews>
  <sheets>
    <sheet name="Diffusion and membrane space" sheetId="5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5" i="5" l="1"/>
  <c r="E33" i="5"/>
  <c r="E26" i="5"/>
  <c r="F26" i="5"/>
  <c r="G26" i="5"/>
  <c r="H26" i="5"/>
  <c r="I26" i="5"/>
  <c r="J26" i="5"/>
  <c r="N26" i="5"/>
  <c r="O26" i="5"/>
  <c r="P26" i="5"/>
  <c r="Q26" i="5"/>
  <c r="R26" i="5"/>
  <c r="B26" i="5"/>
  <c r="K26" i="5"/>
  <c r="L26" i="5"/>
  <c r="M26" i="5"/>
  <c r="D26" i="5"/>
  <c r="C26" i="5"/>
  <c r="E25" i="5"/>
  <c r="F25" i="5"/>
  <c r="G25" i="5"/>
  <c r="H25" i="5"/>
  <c r="I25" i="5"/>
  <c r="J25" i="5"/>
  <c r="N25" i="5"/>
  <c r="O25" i="5"/>
  <c r="P25" i="5"/>
  <c r="Q25" i="5"/>
  <c r="R25" i="5"/>
  <c r="B25" i="5"/>
  <c r="K25" i="5"/>
  <c r="L25" i="5"/>
  <c r="M25" i="5"/>
  <c r="D25" i="5"/>
  <c r="C25" i="5"/>
  <c r="E24" i="5"/>
  <c r="F24" i="5"/>
  <c r="G24" i="5"/>
  <c r="H24" i="5"/>
  <c r="I24" i="5"/>
  <c r="J24" i="5"/>
  <c r="N24" i="5"/>
  <c r="O24" i="5"/>
  <c r="P24" i="5"/>
  <c r="Q24" i="5"/>
  <c r="R24" i="5"/>
  <c r="B24" i="5"/>
  <c r="K24" i="5"/>
  <c r="L24" i="5"/>
  <c r="M24" i="5"/>
  <c r="D24" i="5"/>
  <c r="C24" i="5"/>
  <c r="E23" i="5"/>
  <c r="F23" i="5"/>
  <c r="G23" i="5"/>
  <c r="H23" i="5"/>
  <c r="I23" i="5"/>
  <c r="J23" i="5"/>
  <c r="N23" i="5"/>
  <c r="O23" i="5"/>
  <c r="P23" i="5"/>
  <c r="Q23" i="5"/>
  <c r="R23" i="5"/>
  <c r="B23" i="5"/>
  <c r="K23" i="5"/>
  <c r="L23" i="5"/>
  <c r="M23" i="5"/>
  <c r="D23" i="5"/>
  <c r="C23" i="5"/>
  <c r="E22" i="5"/>
  <c r="F22" i="5"/>
  <c r="G22" i="5"/>
  <c r="H22" i="5"/>
  <c r="I22" i="5"/>
  <c r="J22" i="5"/>
  <c r="N22" i="5"/>
  <c r="O22" i="5"/>
  <c r="P22" i="5"/>
  <c r="Q22" i="5"/>
  <c r="R22" i="5"/>
  <c r="B22" i="5"/>
  <c r="K22" i="5"/>
  <c r="L22" i="5"/>
  <c r="M22" i="5"/>
  <c r="D22" i="5"/>
  <c r="C22" i="5"/>
  <c r="E21" i="5"/>
  <c r="F21" i="5"/>
  <c r="G21" i="5"/>
  <c r="H21" i="5"/>
  <c r="I21" i="5"/>
  <c r="J21" i="5"/>
  <c r="N21" i="5"/>
  <c r="O21" i="5"/>
  <c r="P21" i="5"/>
  <c r="Q21" i="5"/>
  <c r="R21" i="5"/>
  <c r="B21" i="5"/>
  <c r="K21" i="5"/>
  <c r="L21" i="5"/>
  <c r="M21" i="5"/>
  <c r="D21" i="5"/>
  <c r="C21" i="5"/>
  <c r="E20" i="5"/>
  <c r="F20" i="5"/>
  <c r="G20" i="5"/>
  <c r="H20" i="5"/>
  <c r="I20" i="5"/>
  <c r="J20" i="5"/>
  <c r="N20" i="5"/>
  <c r="O20" i="5"/>
  <c r="P20" i="5"/>
  <c r="Q20" i="5"/>
  <c r="R20" i="5"/>
  <c r="B20" i="5"/>
  <c r="K20" i="5"/>
  <c r="L20" i="5"/>
  <c r="M20" i="5"/>
  <c r="D20" i="5"/>
  <c r="C20" i="5"/>
  <c r="E19" i="5"/>
  <c r="F19" i="5"/>
  <c r="G19" i="5"/>
  <c r="H19" i="5"/>
  <c r="I19" i="5"/>
  <c r="J19" i="5"/>
  <c r="N19" i="5"/>
  <c r="O19" i="5"/>
  <c r="P19" i="5"/>
  <c r="Q19" i="5"/>
  <c r="R19" i="5"/>
  <c r="B19" i="5"/>
  <c r="K19" i="5"/>
  <c r="L19" i="5"/>
  <c r="M19" i="5"/>
  <c r="D19" i="5"/>
  <c r="C19" i="5"/>
  <c r="E18" i="5"/>
  <c r="F18" i="5"/>
  <c r="G18" i="5"/>
  <c r="H18" i="5"/>
  <c r="I18" i="5"/>
  <c r="J18" i="5"/>
  <c r="N18" i="5"/>
  <c r="O18" i="5"/>
  <c r="P18" i="5"/>
  <c r="Q18" i="5"/>
  <c r="R18" i="5"/>
  <c r="B18" i="5"/>
  <c r="K18" i="5"/>
  <c r="L18" i="5"/>
  <c r="M18" i="5"/>
  <c r="D18" i="5"/>
  <c r="C18" i="5"/>
  <c r="E17" i="5"/>
  <c r="F17" i="5"/>
  <c r="G17" i="5"/>
  <c r="H17" i="5"/>
  <c r="I17" i="5"/>
  <c r="J17" i="5"/>
  <c r="N17" i="5"/>
  <c r="O17" i="5"/>
  <c r="P17" i="5"/>
  <c r="Q17" i="5"/>
  <c r="R17" i="5"/>
  <c r="B17" i="5"/>
  <c r="K17" i="5"/>
  <c r="L17" i="5"/>
  <c r="M17" i="5"/>
  <c r="D17" i="5"/>
  <c r="C17" i="5"/>
  <c r="E16" i="5"/>
  <c r="F16" i="5"/>
  <c r="G16" i="5"/>
  <c r="H16" i="5"/>
  <c r="I16" i="5"/>
  <c r="J16" i="5"/>
  <c r="N16" i="5"/>
  <c r="O16" i="5"/>
  <c r="P16" i="5"/>
  <c r="Q16" i="5"/>
  <c r="R16" i="5"/>
  <c r="B16" i="5"/>
  <c r="K16" i="5"/>
  <c r="L16" i="5"/>
  <c r="M16" i="5"/>
  <c r="D16" i="5"/>
  <c r="C16" i="5"/>
  <c r="E15" i="5"/>
  <c r="F15" i="5"/>
  <c r="G15" i="5"/>
  <c r="H15" i="5"/>
  <c r="I15" i="5"/>
  <c r="J15" i="5"/>
  <c r="N15" i="5"/>
  <c r="O15" i="5"/>
  <c r="P15" i="5"/>
  <c r="Q15" i="5"/>
  <c r="R15" i="5"/>
  <c r="B15" i="5"/>
  <c r="K15" i="5"/>
  <c r="L15" i="5"/>
  <c r="M15" i="5"/>
  <c r="D15" i="5"/>
  <c r="C15" i="5"/>
  <c r="E14" i="5"/>
  <c r="F14" i="5"/>
  <c r="G14" i="5"/>
  <c r="H14" i="5"/>
  <c r="I14" i="5"/>
  <c r="J14" i="5"/>
  <c r="N14" i="5"/>
  <c r="O14" i="5"/>
  <c r="P14" i="5"/>
  <c r="Q14" i="5"/>
  <c r="R14" i="5"/>
  <c r="B14" i="5"/>
  <c r="K14" i="5"/>
  <c r="L14" i="5"/>
  <c r="M14" i="5"/>
  <c r="D14" i="5"/>
  <c r="C14" i="5"/>
  <c r="E13" i="5"/>
  <c r="F13" i="5"/>
  <c r="G13" i="5"/>
  <c r="H13" i="5"/>
  <c r="I13" i="5"/>
  <c r="J13" i="5"/>
  <c r="N13" i="5"/>
  <c r="O13" i="5"/>
  <c r="P13" i="5"/>
  <c r="Q13" i="5"/>
  <c r="R13" i="5"/>
  <c r="B13" i="5"/>
  <c r="K13" i="5"/>
  <c r="L13" i="5"/>
  <c r="M13" i="5"/>
  <c r="D13" i="5"/>
  <c r="C13" i="5"/>
  <c r="E12" i="5"/>
  <c r="F12" i="5"/>
  <c r="G12" i="5"/>
  <c r="H12" i="5"/>
  <c r="I12" i="5"/>
  <c r="J12" i="5"/>
  <c r="N12" i="5"/>
  <c r="O12" i="5"/>
  <c r="P12" i="5"/>
  <c r="Q12" i="5"/>
  <c r="R12" i="5"/>
  <c r="B12" i="5"/>
  <c r="K12" i="5"/>
  <c r="L12" i="5"/>
  <c r="M12" i="5"/>
  <c r="D12" i="5"/>
  <c r="C12" i="5"/>
  <c r="E11" i="5"/>
  <c r="F11" i="5"/>
  <c r="G11" i="5"/>
  <c r="H11" i="5"/>
  <c r="I11" i="5"/>
  <c r="J11" i="5"/>
  <c r="N11" i="5"/>
  <c r="O11" i="5"/>
  <c r="P11" i="5"/>
  <c r="Q11" i="5"/>
  <c r="R11" i="5"/>
  <c r="B11" i="5"/>
  <c r="K11" i="5"/>
  <c r="L11" i="5"/>
  <c r="M11" i="5"/>
  <c r="D11" i="5"/>
  <c r="C11" i="5"/>
  <c r="E10" i="5"/>
  <c r="F10" i="5"/>
  <c r="G10" i="5"/>
  <c r="H10" i="5"/>
  <c r="I10" i="5"/>
  <c r="J10" i="5"/>
  <c r="N10" i="5"/>
  <c r="O10" i="5"/>
  <c r="P10" i="5"/>
  <c r="Q10" i="5"/>
  <c r="R10" i="5"/>
  <c r="B10" i="5"/>
  <c r="K10" i="5"/>
  <c r="L10" i="5"/>
  <c r="M10" i="5"/>
  <c r="D10" i="5"/>
  <c r="C10" i="5"/>
  <c r="E9" i="5"/>
  <c r="F9" i="5"/>
  <c r="G9" i="5"/>
  <c r="H9" i="5"/>
  <c r="I9" i="5"/>
  <c r="J9" i="5"/>
  <c r="N9" i="5"/>
  <c r="O9" i="5"/>
  <c r="P9" i="5"/>
  <c r="Q9" i="5"/>
  <c r="R9" i="5"/>
  <c r="B9" i="5"/>
  <c r="K9" i="5"/>
  <c r="L9" i="5"/>
  <c r="M9" i="5"/>
  <c r="D9" i="5"/>
  <c r="C9" i="5"/>
  <c r="E8" i="5"/>
  <c r="F8" i="5"/>
  <c r="G8" i="5"/>
  <c r="H8" i="5"/>
  <c r="I8" i="5"/>
  <c r="J8" i="5"/>
  <c r="N8" i="5"/>
  <c r="O8" i="5"/>
  <c r="P8" i="5"/>
  <c r="Q8" i="5"/>
  <c r="R8" i="5"/>
  <c r="B8" i="5"/>
  <c r="K8" i="5"/>
  <c r="L8" i="5"/>
  <c r="M8" i="5"/>
  <c r="D8" i="5"/>
  <c r="C8" i="5"/>
  <c r="E7" i="5"/>
  <c r="F7" i="5"/>
  <c r="G7" i="5"/>
  <c r="H7" i="5"/>
  <c r="I7" i="5"/>
  <c r="J7" i="5"/>
  <c r="N7" i="5"/>
  <c r="O7" i="5"/>
  <c r="P7" i="5"/>
  <c r="Q7" i="5"/>
  <c r="R7" i="5"/>
  <c r="B7" i="5"/>
  <c r="K7" i="5"/>
  <c r="L7" i="5"/>
  <c r="M7" i="5"/>
  <c r="D7" i="5"/>
  <c r="C7" i="5"/>
</calcChain>
</file>

<file path=xl/sharedStrings.xml><?xml version="1.0" encoding="utf-8"?>
<sst xmlns="http://schemas.openxmlformats.org/spreadsheetml/2006/main" count="169" uniqueCount="65">
  <si>
    <t>nmol P per cell</t>
  </si>
  <si>
    <t>Cell volume um3</t>
  </si>
  <si>
    <t>per day</t>
  </si>
  <si>
    <t>D</t>
  </si>
  <si>
    <t>Constants</t>
  </si>
  <si>
    <t>umax</t>
  </si>
  <si>
    <t>umax 0.9</t>
  </si>
  <si>
    <t>Q</t>
  </si>
  <si>
    <t>Q 0.9</t>
  </si>
  <si>
    <t>nmol Fe/umol C</t>
  </si>
  <si>
    <t>cm2/sec</t>
  </si>
  <si>
    <t>c per cell pg</t>
  </si>
  <si>
    <t>ligand size</t>
  </si>
  <si>
    <t>um2</t>
  </si>
  <si>
    <t>Kf</t>
  </si>
  <si>
    <t>per sec at 0.9umax</t>
  </si>
  <si>
    <t>M-1 s-1</t>
  </si>
  <si>
    <t>max # ligands per cell</t>
  </si>
  <si>
    <t>sphere R (um)</t>
  </si>
  <si>
    <t>log cell volume</t>
  </si>
  <si>
    <t>log C per cell pg</t>
  </si>
  <si>
    <t>C per cell in umol</t>
  </si>
  <si>
    <t>nmol Fe per cell</t>
  </si>
  <si>
    <t>[M']diffusion (nM)</t>
  </si>
  <si>
    <t>sphere R (cm)</t>
  </si>
  <si>
    <t>kd (cm3/s)</t>
  </si>
  <si>
    <t>log[M']diffusion nM</t>
  </si>
  <si>
    <t>cell surface area (um2)</t>
  </si>
  <si>
    <t>max mol ligands per cell</t>
  </si>
  <si>
    <t>[M']lim space (nM)</t>
  </si>
  <si>
    <t>log [m'] lim</t>
  </si>
  <si>
    <t>nmolP /umolC</t>
  </si>
  <si>
    <t>cylinder R (um)</t>
  </si>
  <si>
    <t>from Hudson and Morel 1992</t>
  </si>
  <si>
    <t>MgHPO4</t>
  </si>
  <si>
    <t>HPO4</t>
  </si>
  <si>
    <t>NaHPO4</t>
  </si>
  <si>
    <t>CaHPO4</t>
  </si>
  <si>
    <t>CaPO4</t>
  </si>
  <si>
    <t>phosphate speciation in sw</t>
  </si>
  <si>
    <t>kf</t>
  </si>
  <si>
    <t>neg logkf</t>
  </si>
  <si>
    <t>percent</t>
  </si>
  <si>
    <t>calculated per Strathman 1967</t>
  </si>
  <si>
    <t>Diffusion limitation case</t>
  </si>
  <si>
    <t>Calculation of Kf for phosphate (Froelich et al.,  1982)</t>
  </si>
  <si>
    <t>Membrane space limitation case</t>
  </si>
  <si>
    <t>Hudson and Morel 1992 (for a Ca ATPase)</t>
  </si>
  <si>
    <t>Berman-Frank et al. 2001</t>
  </si>
  <si>
    <t>Hudson and Morel 1992 (based on dissociation iron from water)</t>
  </si>
  <si>
    <t>cylinder R (cm)</t>
  </si>
  <si>
    <t>weighted avg kf</t>
  </si>
  <si>
    <t>SA:V ratio</t>
  </si>
  <si>
    <t>[M']diffusion (M)</t>
  </si>
  <si>
    <t>log[M']diffusion M</t>
  </si>
  <si>
    <t>[M']lim space (M)</t>
  </si>
  <si>
    <t>SA: V ratio</t>
  </si>
  <si>
    <t>cyinder h (um)</t>
  </si>
  <si>
    <t>log(SA:V ratio)</t>
  </si>
  <si>
    <t>cylinder h (cm)</t>
  </si>
  <si>
    <t>Diffusion and membrane space models - spherical cell, iron</t>
  </si>
  <si>
    <t>Diffusion and membrane space models - spherical cell, phosphate</t>
  </si>
  <si>
    <t>Diffusion and membrane space models - cylindrical cell, iron</t>
  </si>
  <si>
    <t>Diffusion and membrane space models - cylindrical cell, phosphate</t>
  </si>
  <si>
    <t>Table S6. Diffusion and membrane space models for cells of different shapes: Iron and phosphate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</si>
</sst>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scheme val="minor"/>
    </font>
    <font>
      <sz val="12"/>
      <name val="Calibri"/>
      <scheme val="minor"/>
    </font>
    <font>
      <b/>
      <sz val="16"/>
      <color theme="1"/>
      <name val="Calibri"/>
      <scheme val="minor"/>
    </font>
    <font>
      <b/>
      <sz val="16"/>
      <name val="Calibri"/>
      <scheme val="minor"/>
    </font>
    <font>
      <sz val="12"/>
      <color rgb="FFFF0000"/>
      <name val="Calibri"/>
      <family val="2"/>
      <scheme val="minor"/>
    </font>
    <font>
      <b/>
      <sz val="14"/>
      <color rgb="FFFF0000"/>
      <name val="Calibri"/>
      <scheme val="minor"/>
    </font>
    <font>
      <b/>
      <sz val="12"/>
      <color rgb="FFFF0000"/>
      <name val="Calibri"/>
      <scheme val="minor"/>
    </font>
    <font>
      <b/>
      <sz val="14"/>
      <color rgb="FF000000"/>
      <name val="Calibri"/>
      <scheme val="minor"/>
    </font>
    <font>
      <sz val="16"/>
      <color theme="1"/>
      <name val="Calibri"/>
      <scheme val="minor"/>
    </font>
    <font>
      <b/>
      <sz val="24"/>
      <color theme="1"/>
      <name val="Calibri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3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4" fillId="2" borderId="1" xfId="0" applyFont="1" applyFill="1" applyBorder="1"/>
    <xf numFmtId="0" fontId="0" fillId="2" borderId="1" xfId="0" applyFill="1" applyBorder="1"/>
    <xf numFmtId="11" fontId="0" fillId="2" borderId="1" xfId="0" applyNumberFormat="1" applyFill="1" applyBorder="1"/>
    <xf numFmtId="0" fontId="0" fillId="0" borderId="1" xfId="0" applyBorder="1"/>
    <xf numFmtId="0" fontId="7" fillId="3" borderId="1" xfId="0" applyFont="1" applyFill="1" applyBorder="1"/>
    <xf numFmtId="0" fontId="8" fillId="4" borderId="1" xfId="0" applyFont="1" applyFill="1" applyBorder="1"/>
    <xf numFmtId="0" fontId="6" fillId="4" borderId="1" xfId="0" applyFont="1" applyFill="1" applyBorder="1"/>
    <xf numFmtId="0" fontId="4" fillId="0" borderId="0" xfId="0" applyFont="1"/>
    <xf numFmtId="0" fontId="7" fillId="2" borderId="1" xfId="0" applyFont="1" applyFill="1" applyBorder="1"/>
    <xf numFmtId="0" fontId="4" fillId="0" borderId="1" xfId="0" applyFont="1" applyBorder="1"/>
    <xf numFmtId="11" fontId="0" fillId="0" borderId="1" xfId="0" applyNumberFormat="1" applyBorder="1"/>
    <xf numFmtId="0" fontId="0" fillId="0" borderId="2" xfId="0" applyBorder="1"/>
    <xf numFmtId="0" fontId="0" fillId="2" borderId="2" xfId="0" applyFill="1" applyBorder="1"/>
    <xf numFmtId="11" fontId="3" fillId="0" borderId="1" xfId="0" applyNumberFormat="1" applyFont="1" applyBorder="1"/>
    <xf numFmtId="0" fontId="5" fillId="2" borderId="1" xfId="0" applyFont="1" applyFill="1" applyBorder="1"/>
    <xf numFmtId="0" fontId="12" fillId="9" borderId="1" xfId="0" applyFont="1" applyFill="1" applyBorder="1"/>
    <xf numFmtId="0" fontId="0" fillId="5" borderId="1" xfId="0" applyFill="1" applyBorder="1"/>
    <xf numFmtId="0" fontId="3" fillId="9" borderId="1" xfId="0" applyFont="1" applyFill="1" applyBorder="1"/>
    <xf numFmtId="11" fontId="3" fillId="5" borderId="1" xfId="0" applyNumberFormat="1" applyFont="1" applyFill="1" applyBorder="1"/>
    <xf numFmtId="0" fontId="3" fillId="5" borderId="1" xfId="0" applyFont="1" applyFill="1" applyBorder="1"/>
    <xf numFmtId="2" fontId="3" fillId="5" borderId="1" xfId="0" applyNumberFormat="1" applyFont="1" applyFill="1" applyBorder="1"/>
    <xf numFmtId="0" fontId="4" fillId="8" borderId="1" xfId="0" applyFont="1" applyFill="1" applyBorder="1"/>
    <xf numFmtId="0" fontId="4" fillId="7" borderId="1" xfId="0" applyFont="1" applyFill="1" applyBorder="1"/>
    <xf numFmtId="11" fontId="0" fillId="8" borderId="1" xfId="0" applyNumberFormat="1" applyFill="1" applyBorder="1"/>
    <xf numFmtId="11" fontId="0" fillId="7" borderId="1" xfId="0" applyNumberFormat="1" applyFill="1" applyBorder="1"/>
    <xf numFmtId="11" fontId="3" fillId="2" borderId="1" xfId="0" applyNumberFormat="1" applyFont="1" applyFill="1" applyBorder="1"/>
    <xf numFmtId="0" fontId="5" fillId="5" borderId="1" xfId="0" applyFont="1" applyFill="1" applyBorder="1"/>
    <xf numFmtId="11" fontId="0" fillId="5" borderId="1" xfId="0" applyNumberFormat="1" applyFill="1" applyBorder="1"/>
    <xf numFmtId="0" fontId="10" fillId="2" borderId="1" xfId="0" applyFont="1" applyFill="1" applyBorder="1"/>
    <xf numFmtId="0" fontId="9" fillId="2" borderId="1" xfId="0" applyFont="1" applyFill="1" applyBorder="1"/>
    <xf numFmtId="2" fontId="0" fillId="5" borderId="1" xfId="0" applyNumberFormat="1" applyFill="1" applyBorder="1"/>
    <xf numFmtId="0" fontId="5" fillId="6" borderId="1" xfId="0" applyFont="1" applyFill="1" applyBorder="1"/>
    <xf numFmtId="0" fontId="0" fillId="6" borderId="1" xfId="0" applyFill="1" applyBorder="1"/>
    <xf numFmtId="0" fontId="11" fillId="2" borderId="1" xfId="0" applyFont="1" applyFill="1" applyBorder="1"/>
    <xf numFmtId="0" fontId="4" fillId="6" borderId="1" xfId="0" applyFont="1" applyFill="1" applyBorder="1" applyAlignment="1">
      <alignment wrapText="1"/>
    </xf>
    <xf numFmtId="0" fontId="4" fillId="6" borderId="1" xfId="0" applyFont="1" applyFill="1" applyBorder="1"/>
    <xf numFmtId="0" fontId="11" fillId="2" borderId="1" xfId="0" applyFont="1" applyFill="1" applyBorder="1" applyAlignment="1">
      <alignment wrapText="1"/>
    </xf>
    <xf numFmtId="0" fontId="7" fillId="3" borderId="1" xfId="0" applyFont="1" applyFill="1" applyBorder="1" applyAlignment="1"/>
    <xf numFmtId="0" fontId="0" fillId="0" borderId="1" xfId="0" applyBorder="1" applyAlignment="1"/>
    <xf numFmtId="0" fontId="0" fillId="10" borderId="1" xfId="0" applyFill="1" applyBorder="1"/>
    <xf numFmtId="0" fontId="13" fillId="10" borderId="1" xfId="0" applyFont="1" applyFill="1" applyBorder="1"/>
    <xf numFmtId="0" fontId="13" fillId="10" borderId="0" xfId="0" applyFont="1" applyFill="1"/>
    <xf numFmtId="0" fontId="14" fillId="10" borderId="1" xfId="0" applyFont="1" applyFill="1" applyBorder="1"/>
  </cellXfs>
  <cellStyles count="2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3"/>
  <sheetViews>
    <sheetView tabSelected="1" topLeftCell="A134" workbookViewId="0">
      <selection activeCell="D158" sqref="D158"/>
    </sheetView>
  </sheetViews>
  <sheetFormatPr baseColWidth="10" defaultRowHeight="15" x14ac:dyDescent="0"/>
  <cols>
    <col min="1" max="2" width="12" style="5" customWidth="1"/>
    <col min="3" max="3" width="16.5" style="5" customWidth="1"/>
    <col min="4" max="4" width="14.5" style="5" customWidth="1"/>
    <col min="5" max="5" width="13.5" style="5" customWidth="1"/>
    <col min="6" max="6" width="13.83203125" style="5" customWidth="1"/>
    <col min="7" max="7" width="14.6640625" style="5" customWidth="1"/>
    <col min="8" max="8" width="13.5" style="5" customWidth="1"/>
    <col min="9" max="9" width="12.83203125" style="5" customWidth="1"/>
    <col min="10" max="10" width="22.33203125" style="5" customWidth="1"/>
    <col min="11" max="11" width="16.83203125" style="5" customWidth="1"/>
    <col min="12" max="12" width="19.5" style="5" customWidth="1"/>
    <col min="13" max="13" width="18.1640625" style="5" customWidth="1"/>
    <col min="14" max="14" width="20.33203125" style="5" customWidth="1"/>
    <col min="15" max="15" width="17" style="5" customWidth="1"/>
    <col min="16" max="18" width="10.83203125" style="5"/>
  </cols>
  <sheetData>
    <row r="1" spans="1:21" ht="30">
      <c r="A1" s="44" t="s">
        <v>64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4" spans="1:21" s="43" customFormat="1" ht="20">
      <c r="A4" s="42" t="s">
        <v>60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</row>
    <row r="5" spans="1:21" s="5" customFormat="1" ht="20">
      <c r="I5" s="10"/>
      <c r="J5" s="39" t="s">
        <v>44</v>
      </c>
      <c r="K5" s="40"/>
      <c r="L5" s="40"/>
      <c r="M5" s="40"/>
      <c r="N5" s="7" t="s">
        <v>46</v>
      </c>
      <c r="O5" s="8"/>
      <c r="P5" s="8"/>
      <c r="Q5" s="8"/>
      <c r="R5" s="8"/>
      <c r="S5" s="13"/>
    </row>
    <row r="6" spans="1:21" s="9" customFormat="1">
      <c r="A6" s="2" t="s">
        <v>18</v>
      </c>
      <c r="B6" s="2" t="s">
        <v>24</v>
      </c>
      <c r="C6" s="2" t="s">
        <v>52</v>
      </c>
      <c r="D6" s="2" t="s">
        <v>52</v>
      </c>
      <c r="E6" s="11" t="s">
        <v>1</v>
      </c>
      <c r="F6" s="11" t="s">
        <v>19</v>
      </c>
      <c r="G6" s="11" t="s">
        <v>20</v>
      </c>
      <c r="H6" s="11" t="s">
        <v>11</v>
      </c>
      <c r="I6" s="11" t="s">
        <v>21</v>
      </c>
      <c r="J6" s="11" t="s">
        <v>22</v>
      </c>
      <c r="K6" s="11" t="s">
        <v>25</v>
      </c>
      <c r="L6" s="2" t="s">
        <v>53</v>
      </c>
      <c r="M6" s="2" t="s">
        <v>54</v>
      </c>
      <c r="N6" s="11" t="s">
        <v>27</v>
      </c>
      <c r="O6" s="11" t="s">
        <v>17</v>
      </c>
      <c r="P6" s="11" t="s">
        <v>28</v>
      </c>
      <c r="Q6" s="11" t="s">
        <v>55</v>
      </c>
      <c r="R6" s="11" t="s">
        <v>30</v>
      </c>
    </row>
    <row r="7" spans="1:21" s="3" customFormat="1">
      <c r="A7" s="3">
        <v>0.1</v>
      </c>
      <c r="B7" s="3">
        <f>A7*0.0001</f>
        <v>1.0000000000000001E-5</v>
      </c>
      <c r="C7" s="3">
        <f>LOG(N7/E7)</f>
        <v>1.4771212547196624</v>
      </c>
      <c r="D7" s="3">
        <f>N7/E7</f>
        <v>29.999999999999996</v>
      </c>
      <c r="E7" s="5">
        <f>(4/3)*3.14*A7^3</f>
        <v>4.1866666666666675E-3</v>
      </c>
      <c r="F7" s="5">
        <f>LOG(E7)</f>
        <v>-2.3781316153184848</v>
      </c>
      <c r="G7" s="5">
        <f>(0.712*F7)-0.314</f>
        <v>-2.0072297101067611</v>
      </c>
      <c r="H7" s="5">
        <f>10^G7</f>
        <v>9.8349077327363754E-3</v>
      </c>
      <c r="I7" s="5">
        <f>H7*1000000/(1000000000000*12.01)</f>
        <v>8.1889323336689224E-10</v>
      </c>
      <c r="J7" s="5">
        <f>I7*$E$35</f>
        <v>7.1489379272929694E-10</v>
      </c>
      <c r="K7" s="12">
        <f>4*3.14*B7*$E$31</f>
        <v>7.5360000000000017E-10</v>
      </c>
      <c r="L7" s="4">
        <f>((3*$E$33*J7/(2*K7))*(1000))</f>
        <v>4.4467418437083052E-3</v>
      </c>
      <c r="M7" s="4">
        <f>LOG(L7)</f>
        <v>-2.3519580828531432</v>
      </c>
      <c r="N7" s="5">
        <f>4*3.14*A7*A7</f>
        <v>0.12560000000000002</v>
      </c>
      <c r="O7" s="12">
        <f>N7*0.5/$E$36</f>
        <v>3783.1325301204824</v>
      </c>
      <c r="P7" s="12">
        <f>O7/6.022E+23</f>
        <v>6.2821862007978784E-21</v>
      </c>
      <c r="Q7" s="12">
        <f>$E$33*J7/($E$37*P7)</f>
        <v>0.17780777510186782</v>
      </c>
      <c r="R7" s="5">
        <f>LOG(Q7)</f>
        <v>-0.75004925230838515</v>
      </c>
      <c r="S7" s="14"/>
    </row>
    <row r="8" spans="1:21" s="3" customFormat="1">
      <c r="A8" s="3">
        <v>0.2</v>
      </c>
      <c r="B8" s="3">
        <f t="shared" ref="B8:B26" si="0">A8*0.0001</f>
        <v>2.0000000000000002E-5</v>
      </c>
      <c r="C8" s="3">
        <f t="shared" ref="C8:C26" si="1">LOG(N8/E8)</f>
        <v>1.1760912590556811</v>
      </c>
      <c r="D8" s="3">
        <f t="shared" ref="D8:D26" si="2">N8/E8</f>
        <v>14.999999999999998</v>
      </c>
      <c r="E8" s="5">
        <f t="shared" ref="E8:E26" si="3">(4/3)*3.14*A8^3</f>
        <v>3.349333333333334E-2</v>
      </c>
      <c r="F8" s="5">
        <f t="shared" ref="F8:F26" si="4">LOG(E8)</f>
        <v>-1.4750416283265415</v>
      </c>
      <c r="G8" s="5">
        <f t="shared" ref="G8:G26" si="5">(0.712*F8)-0.314</f>
        <v>-1.3642296393684976</v>
      </c>
      <c r="H8" s="5">
        <f t="shared" ref="H8:H26" si="6">10^G8</f>
        <v>4.3228519366387295E-2</v>
      </c>
      <c r="I8" s="5">
        <f>H8*1000000/(1000000000000*12.01)</f>
        <v>3.5993771329215062E-9</v>
      </c>
      <c r="J8" s="5">
        <f t="shared" ref="J8:J26" si="7">I8*$E$35</f>
        <v>3.1422562370404748E-9</v>
      </c>
      <c r="K8" s="12">
        <f t="shared" ref="K8:K26" si="8">4*3.14*B8*$E$31</f>
        <v>1.5072000000000003E-9</v>
      </c>
      <c r="L8" s="4">
        <f t="shared" ref="L8:L26" si="9">((3*$E$33*J8/(2*K8))*(1000))</f>
        <v>9.7726420588689095E-3</v>
      </c>
      <c r="M8" s="4">
        <f t="shared" ref="M8:M26" si="10">LOG(L8)</f>
        <v>-2.009988007778861</v>
      </c>
      <c r="N8" s="5">
        <f t="shared" ref="N8:N26" si="11">4*3.14*A8*A8</f>
        <v>0.50240000000000007</v>
      </c>
      <c r="O8" s="12">
        <f t="shared" ref="O8:O26" si="12">N8*0.5/$E$36</f>
        <v>15132.53012048193</v>
      </c>
      <c r="P8" s="12">
        <f t="shared" ref="P8:P26" si="13">O8/6.022E+23</f>
        <v>2.5128744803191514E-20</v>
      </c>
      <c r="Q8" s="12">
        <f t="shared" ref="Q8:Q26" si="14">$E$33*J8/($E$37*P8)</f>
        <v>0.19538482358864856</v>
      </c>
      <c r="R8" s="5">
        <f t="shared" ref="R8:R26" si="15">LOG(Q8)</f>
        <v>-0.70910917289808417</v>
      </c>
      <c r="S8" s="14"/>
    </row>
    <row r="9" spans="1:21" s="3" customFormat="1">
      <c r="A9" s="3">
        <v>0.4</v>
      </c>
      <c r="B9" s="3">
        <f t="shared" si="0"/>
        <v>4.0000000000000003E-5</v>
      </c>
      <c r="C9" s="3">
        <f t="shared" si="1"/>
        <v>0.87506126339169998</v>
      </c>
      <c r="D9" s="3">
        <f t="shared" si="2"/>
        <v>7.4999999999999991</v>
      </c>
      <c r="E9" s="5">
        <f t="shared" si="3"/>
        <v>0.26794666666666672</v>
      </c>
      <c r="F9" s="5">
        <f t="shared" si="4"/>
        <v>-0.57195164133459786</v>
      </c>
      <c r="G9" s="5">
        <f t="shared" si="5"/>
        <v>-0.72122956863023369</v>
      </c>
      <c r="H9" s="5">
        <f t="shared" si="6"/>
        <v>0.19000736330143406</v>
      </c>
      <c r="I9" s="5">
        <f t="shared" ref="I9:I25" si="16">H9*1000000/(1000000000000*12.01)</f>
        <v>1.5820762972642302E-8</v>
      </c>
      <c r="J9" s="5">
        <f t="shared" si="7"/>
        <v>1.3811526075116729E-8</v>
      </c>
      <c r="K9" s="12">
        <f t="shared" si="8"/>
        <v>3.0144000000000007E-9</v>
      </c>
      <c r="L9" s="4">
        <f t="shared" si="9"/>
        <v>2.1477417886514617E-2</v>
      </c>
      <c r="M9" s="4">
        <f t="shared" si="10"/>
        <v>-1.6680179327045783</v>
      </c>
      <c r="N9" s="5">
        <f t="shared" si="11"/>
        <v>2.0096000000000003</v>
      </c>
      <c r="O9" s="12">
        <f t="shared" si="12"/>
        <v>60530.120481927719</v>
      </c>
      <c r="P9" s="12">
        <f t="shared" si="13"/>
        <v>1.0051497921276605E-19</v>
      </c>
      <c r="Q9" s="12">
        <f t="shared" si="14"/>
        <v>0.21469943745090111</v>
      </c>
      <c r="R9" s="5">
        <f t="shared" si="15"/>
        <v>-0.66816909348778264</v>
      </c>
      <c r="S9" s="14"/>
    </row>
    <row r="10" spans="1:21" s="3" customFormat="1">
      <c r="A10" s="3">
        <v>0.8</v>
      </c>
      <c r="B10" s="3">
        <f t="shared" si="0"/>
        <v>8.0000000000000007E-5</v>
      </c>
      <c r="C10" s="3">
        <f t="shared" si="1"/>
        <v>0.57403126772771884</v>
      </c>
      <c r="D10" s="3">
        <f t="shared" si="2"/>
        <v>3.7499999999999996</v>
      </c>
      <c r="E10" s="5">
        <f t="shared" si="3"/>
        <v>2.1435733333333338</v>
      </c>
      <c r="F10" s="5">
        <f t="shared" si="4"/>
        <v>0.33113834565734573</v>
      </c>
      <c r="G10" s="5">
        <f t="shared" si="5"/>
        <v>-7.822949789196984E-2</v>
      </c>
      <c r="H10" s="5">
        <f>10^G10</f>
        <v>0.83516157013777303</v>
      </c>
      <c r="I10" s="5">
        <f t="shared" si="16"/>
        <v>6.953884847108852E-8</v>
      </c>
      <c r="J10" s="5">
        <f t="shared" si="7"/>
        <v>6.0707414715260278E-8</v>
      </c>
      <c r="K10" s="12">
        <f t="shared" si="8"/>
        <v>6.0288000000000013E-9</v>
      </c>
      <c r="L10" s="4">
        <f t="shared" si="9"/>
        <v>4.7201102454515406E-2</v>
      </c>
      <c r="M10" s="4">
        <f t="shared" si="10"/>
        <v>-1.3260478576302954</v>
      </c>
      <c r="N10" s="5">
        <f t="shared" si="11"/>
        <v>8.0384000000000011</v>
      </c>
      <c r="O10" s="12">
        <f t="shared" si="12"/>
        <v>242120.48192771088</v>
      </c>
      <c r="P10" s="12">
        <f t="shared" si="13"/>
        <v>4.0205991685106422E-19</v>
      </c>
      <c r="Q10" s="12">
        <f t="shared" si="14"/>
        <v>0.23592338235430627</v>
      </c>
      <c r="R10" s="5">
        <f t="shared" si="15"/>
        <v>-0.62722901407748088</v>
      </c>
      <c r="S10" s="14"/>
    </row>
    <row r="11" spans="1:21" s="3" customFormat="1">
      <c r="A11" s="3">
        <v>1</v>
      </c>
      <c r="B11" s="3">
        <f t="shared" si="0"/>
        <v>1E-4</v>
      </c>
      <c r="C11" s="3">
        <f t="shared" si="1"/>
        <v>0.47712125471966244</v>
      </c>
      <c r="D11" s="3">
        <f t="shared" si="2"/>
        <v>3</v>
      </c>
      <c r="E11" s="5">
        <f t="shared" si="3"/>
        <v>4.1866666666666665</v>
      </c>
      <c r="F11" s="5">
        <f t="shared" si="4"/>
        <v>0.62186838468151484</v>
      </c>
      <c r="G11" s="5">
        <f t="shared" si="5"/>
        <v>0.12877028989323852</v>
      </c>
      <c r="H11" s="5">
        <f t="shared" si="6"/>
        <v>1.3451486803139048</v>
      </c>
      <c r="I11" s="5">
        <f t="shared" si="16"/>
        <v>1.1200238803612862E-7</v>
      </c>
      <c r="J11" s="5">
        <f t="shared" si="7"/>
        <v>9.777808475554029E-8</v>
      </c>
      <c r="K11" s="12">
        <f t="shared" si="8"/>
        <v>7.5360000000000004E-9</v>
      </c>
      <c r="L11" s="4">
        <f t="shared" si="9"/>
        <v>6.0819369996230777E-2</v>
      </c>
      <c r="M11" s="4">
        <f t="shared" si="10"/>
        <v>-1.2159580828531436</v>
      </c>
      <c r="N11" s="5">
        <f t="shared" si="11"/>
        <v>12.56</v>
      </c>
      <c r="O11" s="12">
        <f t="shared" si="12"/>
        <v>378313.2530120482</v>
      </c>
      <c r="P11" s="12">
        <f t="shared" si="13"/>
        <v>6.2821862007978778E-19</v>
      </c>
      <c r="Q11" s="12">
        <f t="shared" si="14"/>
        <v>0.24319281942188839</v>
      </c>
      <c r="R11" s="5">
        <f t="shared" si="15"/>
        <v>-0.61404925230838547</v>
      </c>
      <c r="S11" s="14"/>
      <c r="U11" s="4"/>
    </row>
    <row r="12" spans="1:21" s="3" customFormat="1">
      <c r="A12" s="3">
        <v>2</v>
      </c>
      <c r="B12" s="3">
        <f t="shared" si="0"/>
        <v>2.0000000000000001E-4</v>
      </c>
      <c r="C12" s="3">
        <f t="shared" si="1"/>
        <v>0.17609125905568124</v>
      </c>
      <c r="D12" s="3">
        <f t="shared" si="2"/>
        <v>1.5</v>
      </c>
      <c r="E12" s="5">
        <f t="shared" si="3"/>
        <v>33.493333333333332</v>
      </c>
      <c r="F12" s="5">
        <f t="shared" si="4"/>
        <v>1.5249583716734585</v>
      </c>
      <c r="G12" s="5">
        <f t="shared" si="5"/>
        <v>0.77177036063150228</v>
      </c>
      <c r="H12" s="5">
        <f t="shared" si="6"/>
        <v>5.9124892025236315</v>
      </c>
      <c r="I12" s="5">
        <f t="shared" si="16"/>
        <v>4.9229718588872877E-7</v>
      </c>
      <c r="J12" s="5">
        <f t="shared" si="7"/>
        <v>4.297754432808602E-7</v>
      </c>
      <c r="K12" s="12">
        <f t="shared" si="8"/>
        <v>1.5072000000000001E-8</v>
      </c>
      <c r="L12" s="4">
        <f t="shared" si="9"/>
        <v>0.13366324246145384</v>
      </c>
      <c r="M12" s="4">
        <f t="shared" si="10"/>
        <v>-0.87398800777886088</v>
      </c>
      <c r="N12" s="5">
        <f t="shared" si="11"/>
        <v>50.24</v>
      </c>
      <c r="O12" s="12">
        <f t="shared" si="12"/>
        <v>1513253.0120481928</v>
      </c>
      <c r="P12" s="12">
        <f t="shared" si="13"/>
        <v>2.5128744803191511E-18</v>
      </c>
      <c r="Q12" s="12">
        <f t="shared" si="14"/>
        <v>0.26723345530615455</v>
      </c>
      <c r="R12" s="5">
        <f t="shared" si="15"/>
        <v>-0.57310917289808394</v>
      </c>
      <c r="S12" s="14"/>
    </row>
    <row r="13" spans="1:21" s="3" customFormat="1">
      <c r="A13" s="3">
        <v>4</v>
      </c>
      <c r="B13" s="3">
        <f t="shared" si="0"/>
        <v>4.0000000000000002E-4</v>
      </c>
      <c r="C13" s="3">
        <f t="shared" si="1"/>
        <v>-0.12493873660829995</v>
      </c>
      <c r="D13" s="3">
        <f t="shared" si="2"/>
        <v>0.75</v>
      </c>
      <c r="E13" s="5">
        <f t="shared" si="3"/>
        <v>267.94666666666666</v>
      </c>
      <c r="F13" s="5">
        <f t="shared" si="4"/>
        <v>2.4280483586654023</v>
      </c>
      <c r="G13" s="5">
        <f t="shared" si="5"/>
        <v>1.4147704313697662</v>
      </c>
      <c r="H13" s="5">
        <f t="shared" si="6"/>
        <v>25.987854786283425</v>
      </c>
      <c r="I13" s="5">
        <f t="shared" si="16"/>
        <v>2.1638513560602354E-6</v>
      </c>
      <c r="J13" s="5">
        <f t="shared" si="7"/>
        <v>1.8890422338405854E-6</v>
      </c>
      <c r="K13" s="12">
        <f t="shared" si="8"/>
        <v>3.0144000000000002E-8</v>
      </c>
      <c r="L13" s="4">
        <f t="shared" si="9"/>
        <v>0.29375283542753933</v>
      </c>
      <c r="M13" s="4">
        <f t="shared" si="10"/>
        <v>-0.53201793270457809</v>
      </c>
      <c r="N13" s="5">
        <f t="shared" si="11"/>
        <v>200.96</v>
      </c>
      <c r="O13" s="12">
        <f t="shared" si="12"/>
        <v>6053012.0481927712</v>
      </c>
      <c r="P13" s="12">
        <f t="shared" si="13"/>
        <v>1.0051497921276605E-17</v>
      </c>
      <c r="Q13" s="12">
        <f t="shared" si="14"/>
        <v>0.29365060944081051</v>
      </c>
      <c r="R13" s="5">
        <f t="shared" si="15"/>
        <v>-0.53216909348778252</v>
      </c>
      <c r="S13" s="14"/>
    </row>
    <row r="14" spans="1:21" s="3" customFormat="1">
      <c r="A14" s="3">
        <v>6</v>
      </c>
      <c r="B14" s="3">
        <f t="shared" si="0"/>
        <v>6.0000000000000006E-4</v>
      </c>
      <c r="C14" s="3">
        <f t="shared" si="1"/>
        <v>-0.3010299956639812</v>
      </c>
      <c r="D14" s="3">
        <f t="shared" si="2"/>
        <v>0.5</v>
      </c>
      <c r="E14" s="5">
        <f t="shared" si="3"/>
        <v>904.31999999999994</v>
      </c>
      <c r="F14" s="5">
        <f t="shared" si="4"/>
        <v>2.9563221358324459</v>
      </c>
      <c r="G14" s="5">
        <f t="shared" si="5"/>
        <v>1.7909013607127013</v>
      </c>
      <c r="H14" s="5">
        <f t="shared" si="6"/>
        <v>61.787604888494045</v>
      </c>
      <c r="I14" s="5">
        <f t="shared" si="16"/>
        <v>5.1446798408404699E-6</v>
      </c>
      <c r="J14" s="5">
        <f t="shared" si="7"/>
        <v>4.4913055010537299E-6</v>
      </c>
      <c r="K14" s="12">
        <f t="shared" si="8"/>
        <v>4.5216000000000006E-8</v>
      </c>
      <c r="L14" s="4">
        <f t="shared" si="9"/>
        <v>0.46560939791643124</v>
      </c>
      <c r="M14" s="4">
        <f t="shared" si="10"/>
        <v>-0.33197826241732425</v>
      </c>
      <c r="N14" s="5">
        <f t="shared" si="11"/>
        <v>452.15999999999997</v>
      </c>
      <c r="O14" s="12">
        <f t="shared" si="12"/>
        <v>13619277.108433735</v>
      </c>
      <c r="P14" s="12">
        <f t="shared" si="13"/>
        <v>2.2615870322872358E-17</v>
      </c>
      <c r="Q14" s="12">
        <f t="shared" si="14"/>
        <v>0.31029824389730437</v>
      </c>
      <c r="R14" s="5">
        <f t="shared" si="15"/>
        <v>-0.50822068225620964</v>
      </c>
      <c r="S14" s="14"/>
    </row>
    <row r="15" spans="1:21" s="3" customFormat="1">
      <c r="A15" s="3">
        <v>8</v>
      </c>
      <c r="B15" s="3">
        <f t="shared" si="0"/>
        <v>8.0000000000000004E-4</v>
      </c>
      <c r="C15" s="3">
        <f t="shared" si="1"/>
        <v>-0.42596873227228116</v>
      </c>
      <c r="D15" s="3">
        <f t="shared" si="2"/>
        <v>0.375</v>
      </c>
      <c r="E15" s="5">
        <f t="shared" si="3"/>
        <v>2143.5733333333333</v>
      </c>
      <c r="F15" s="5">
        <f t="shared" si="4"/>
        <v>3.3311383456573456</v>
      </c>
      <c r="G15" s="5">
        <f t="shared" si="5"/>
        <v>2.0577705021080299</v>
      </c>
      <c r="H15" s="5">
        <f t="shared" si="6"/>
        <v>114.22745535073211</v>
      </c>
      <c r="I15" s="5">
        <f t="shared" si="16"/>
        <v>9.5110287552649564E-6</v>
      </c>
      <c r="J15" s="5">
        <f t="shared" si="7"/>
        <v>8.303128103346307E-6</v>
      </c>
      <c r="K15" s="12">
        <f t="shared" si="8"/>
        <v>6.0288000000000004E-8</v>
      </c>
      <c r="L15" s="4">
        <f t="shared" si="9"/>
        <v>0.64558308426943689</v>
      </c>
      <c r="M15" s="4">
        <f t="shared" si="10"/>
        <v>-0.19004785763029564</v>
      </c>
      <c r="N15" s="5">
        <f t="shared" si="11"/>
        <v>803.84</v>
      </c>
      <c r="O15" s="12">
        <f t="shared" si="12"/>
        <v>24212048.192771085</v>
      </c>
      <c r="P15" s="12">
        <f t="shared" si="13"/>
        <v>4.0205991685106418E-17</v>
      </c>
      <c r="Q15" s="12">
        <f t="shared" si="14"/>
        <v>0.32267921067805566</v>
      </c>
      <c r="R15" s="5">
        <f t="shared" si="15"/>
        <v>-0.4912290140774811</v>
      </c>
      <c r="S15" s="14"/>
    </row>
    <row r="16" spans="1:21" s="3" customFormat="1">
      <c r="A16" s="3">
        <v>10</v>
      </c>
      <c r="B16" s="3">
        <f t="shared" si="0"/>
        <v>1E-3</v>
      </c>
      <c r="C16" s="3">
        <f t="shared" si="1"/>
        <v>-0.52287874528033762</v>
      </c>
      <c r="D16" s="3">
        <f t="shared" si="2"/>
        <v>0.3</v>
      </c>
      <c r="E16" s="5">
        <f t="shared" si="3"/>
        <v>4186.666666666667</v>
      </c>
      <c r="F16" s="5">
        <f t="shared" si="4"/>
        <v>3.6218683846815147</v>
      </c>
      <c r="G16" s="5">
        <f t="shared" si="5"/>
        <v>2.2647702898932383</v>
      </c>
      <c r="H16" s="5">
        <f t="shared" si="6"/>
        <v>183.97986247775424</v>
      </c>
      <c r="I16" s="5">
        <f t="shared" si="16"/>
        <v>1.5318889465258471E-5</v>
      </c>
      <c r="J16" s="5">
        <f t="shared" si="7"/>
        <v>1.3373390503170645E-5</v>
      </c>
      <c r="K16" s="12">
        <f t="shared" si="8"/>
        <v>7.5360000000000008E-8</v>
      </c>
      <c r="L16" s="4">
        <f t="shared" si="9"/>
        <v>0.83184405498424085</v>
      </c>
      <c r="M16" s="4">
        <f t="shared" si="10"/>
        <v>-7.9958082853143778E-2</v>
      </c>
      <c r="N16" s="5">
        <f t="shared" si="11"/>
        <v>1256</v>
      </c>
      <c r="O16" s="12">
        <f t="shared" si="12"/>
        <v>37831325.301204816</v>
      </c>
      <c r="P16" s="12">
        <f t="shared" si="13"/>
        <v>6.2821862007978764E-17</v>
      </c>
      <c r="Q16" s="12">
        <f t="shared" si="14"/>
        <v>0.33262182930124268</v>
      </c>
      <c r="R16" s="5">
        <f t="shared" si="15"/>
        <v>-0.47804925230838557</v>
      </c>
      <c r="S16" s="14"/>
    </row>
    <row r="17" spans="1:19" s="3" customFormat="1">
      <c r="A17" s="3">
        <v>20</v>
      </c>
      <c r="B17" s="3">
        <f t="shared" si="0"/>
        <v>2E-3</v>
      </c>
      <c r="C17" s="3">
        <f t="shared" si="1"/>
        <v>-0.82390874094431876</v>
      </c>
      <c r="D17" s="3">
        <f t="shared" si="2"/>
        <v>0.15</v>
      </c>
      <c r="E17" s="5">
        <f t="shared" si="3"/>
        <v>33493.333333333336</v>
      </c>
      <c r="F17" s="5">
        <f t="shared" si="4"/>
        <v>4.5249583716734589</v>
      </c>
      <c r="G17" s="5">
        <f t="shared" si="5"/>
        <v>2.9077703606315026</v>
      </c>
      <c r="H17" s="5">
        <f t="shared" si="6"/>
        <v>808.66819133157969</v>
      </c>
      <c r="I17" s="5">
        <f t="shared" si="16"/>
        <v>6.7332905189973323E-5</v>
      </c>
      <c r="J17" s="5">
        <f t="shared" si="7"/>
        <v>5.8781626230846711E-5</v>
      </c>
      <c r="K17" s="12">
        <f t="shared" si="8"/>
        <v>1.5072000000000002E-7</v>
      </c>
      <c r="L17" s="4">
        <f t="shared" si="9"/>
        <v>1.8281506963713769</v>
      </c>
      <c r="M17" s="4">
        <f t="shared" si="10"/>
        <v>0.26201199222113963</v>
      </c>
      <c r="N17" s="5">
        <f t="shared" si="11"/>
        <v>5024</v>
      </c>
      <c r="O17" s="12">
        <f t="shared" si="12"/>
        <v>151325301.20481926</v>
      </c>
      <c r="P17" s="12">
        <f t="shared" si="13"/>
        <v>2.5128744803191506E-16</v>
      </c>
      <c r="Q17" s="12">
        <f t="shared" si="14"/>
        <v>0.36550289998580815</v>
      </c>
      <c r="R17" s="5">
        <f t="shared" si="15"/>
        <v>-0.43710917289808332</v>
      </c>
      <c r="S17" s="14"/>
    </row>
    <row r="18" spans="1:19" s="3" customFormat="1">
      <c r="A18" s="3">
        <v>40</v>
      </c>
      <c r="B18" s="3">
        <f t="shared" si="0"/>
        <v>4.0000000000000001E-3</v>
      </c>
      <c r="C18" s="3">
        <f t="shared" si="1"/>
        <v>-1.1249387366082999</v>
      </c>
      <c r="D18" s="3">
        <f t="shared" si="2"/>
        <v>7.4999999999999997E-2</v>
      </c>
      <c r="E18" s="5">
        <f t="shared" si="3"/>
        <v>267946.66666666669</v>
      </c>
      <c r="F18" s="5">
        <f t="shared" si="4"/>
        <v>5.4280483586654018</v>
      </c>
      <c r="G18" s="5">
        <f t="shared" si="5"/>
        <v>3.5507704313697657</v>
      </c>
      <c r="H18" s="5">
        <f t="shared" si="6"/>
        <v>3554.4338106598843</v>
      </c>
      <c r="I18" s="5">
        <f t="shared" si="16"/>
        <v>2.959561873988247E-4</v>
      </c>
      <c r="J18" s="5">
        <f t="shared" si="7"/>
        <v>2.5836975159917395E-4</v>
      </c>
      <c r="K18" s="12">
        <f t="shared" si="8"/>
        <v>3.0144000000000003E-7</v>
      </c>
      <c r="L18" s="4">
        <f t="shared" si="9"/>
        <v>4.0177422061475845</v>
      </c>
      <c r="M18" s="4">
        <f t="shared" si="10"/>
        <v>0.60398206729542125</v>
      </c>
      <c r="N18" s="5">
        <f t="shared" si="11"/>
        <v>20096</v>
      </c>
      <c r="O18" s="12">
        <f t="shared" si="12"/>
        <v>605301204.81927705</v>
      </c>
      <c r="P18" s="12">
        <f t="shared" si="13"/>
        <v>1.0051497921276602E-15</v>
      </c>
      <c r="Q18" s="12">
        <f t="shared" si="14"/>
        <v>0.40163440318598465</v>
      </c>
      <c r="R18" s="5">
        <f t="shared" si="15"/>
        <v>-0.39616909348778301</v>
      </c>
      <c r="S18" s="14"/>
    </row>
    <row r="19" spans="1:19" s="3" customFormat="1">
      <c r="A19" s="3">
        <v>60</v>
      </c>
      <c r="B19" s="3">
        <f t="shared" si="0"/>
        <v>6.0000000000000001E-3</v>
      </c>
      <c r="C19" s="3">
        <f t="shared" si="1"/>
        <v>-1.3010299956639813</v>
      </c>
      <c r="D19" s="3">
        <f t="shared" si="2"/>
        <v>0.05</v>
      </c>
      <c r="E19" s="5">
        <f t="shared" si="3"/>
        <v>904320</v>
      </c>
      <c r="F19" s="5">
        <f t="shared" si="4"/>
        <v>5.9563221358324459</v>
      </c>
      <c r="G19" s="5">
        <f t="shared" si="5"/>
        <v>3.9269013607127015</v>
      </c>
      <c r="H19" s="5">
        <f t="shared" si="6"/>
        <v>8450.8688270520288</v>
      </c>
      <c r="I19" s="5">
        <f t="shared" si="16"/>
        <v>7.036526916779374E-4</v>
      </c>
      <c r="J19" s="5">
        <f t="shared" si="7"/>
        <v>6.1428879983483936E-4</v>
      </c>
      <c r="K19" s="12">
        <f t="shared" si="8"/>
        <v>4.521600000000001E-7</v>
      </c>
      <c r="L19" s="4">
        <f t="shared" si="9"/>
        <v>6.3682739499863086</v>
      </c>
      <c r="M19" s="4">
        <f t="shared" si="10"/>
        <v>0.8040217375826757</v>
      </c>
      <c r="N19" s="5">
        <f t="shared" si="11"/>
        <v>45216</v>
      </c>
      <c r="O19" s="12">
        <f t="shared" si="12"/>
        <v>1361927710.8433735</v>
      </c>
      <c r="P19" s="12">
        <f t="shared" si="13"/>
        <v>2.2615870322872358E-15</v>
      </c>
      <c r="Q19" s="12">
        <f t="shared" si="14"/>
        <v>0.42440385271011433</v>
      </c>
      <c r="R19" s="5">
        <f t="shared" si="15"/>
        <v>-0.3722206822562098</v>
      </c>
      <c r="S19" s="14"/>
    </row>
    <row r="20" spans="1:19" s="3" customFormat="1">
      <c r="A20" s="3">
        <v>80</v>
      </c>
      <c r="B20" s="3">
        <f t="shared" si="0"/>
        <v>8.0000000000000002E-3</v>
      </c>
      <c r="C20" s="3">
        <f t="shared" si="1"/>
        <v>-1.4259687322722812</v>
      </c>
      <c r="D20" s="3">
        <f t="shared" si="2"/>
        <v>3.7499999999999999E-2</v>
      </c>
      <c r="E20" s="5">
        <f t="shared" si="3"/>
        <v>2143573.3333333335</v>
      </c>
      <c r="F20" s="5">
        <f t="shared" si="4"/>
        <v>6.3311383456573456</v>
      </c>
      <c r="G20" s="5">
        <f t="shared" si="5"/>
        <v>4.1937705021080296</v>
      </c>
      <c r="H20" s="5">
        <f t="shared" si="6"/>
        <v>15623.218335765911</v>
      </c>
      <c r="I20" s="5">
        <f t="shared" si="16"/>
        <v>1.3008508189646887E-3</v>
      </c>
      <c r="J20" s="5">
        <f t="shared" si="7"/>
        <v>1.1356427649561731E-3</v>
      </c>
      <c r="K20" s="12">
        <f t="shared" si="8"/>
        <v>6.0288000000000006E-7</v>
      </c>
      <c r="L20" s="4">
        <f t="shared" si="9"/>
        <v>8.8298259367238288</v>
      </c>
      <c r="M20" s="4">
        <f t="shared" si="10"/>
        <v>0.94595214236970426</v>
      </c>
      <c r="N20" s="5">
        <f t="shared" si="11"/>
        <v>80384</v>
      </c>
      <c r="O20" s="12">
        <f t="shared" si="12"/>
        <v>2421204819.2771082</v>
      </c>
      <c r="P20" s="12">
        <f t="shared" si="13"/>
        <v>4.0205991685106409E-15</v>
      </c>
      <c r="Q20" s="12">
        <f t="shared" si="14"/>
        <v>0.4413376578648926</v>
      </c>
      <c r="R20" s="5">
        <f t="shared" si="15"/>
        <v>-0.35522901407748114</v>
      </c>
      <c r="S20" s="14"/>
    </row>
    <row r="21" spans="1:19" s="3" customFormat="1">
      <c r="A21" s="3">
        <v>100</v>
      </c>
      <c r="B21" s="3">
        <f t="shared" si="0"/>
        <v>0.01</v>
      </c>
      <c r="C21" s="3">
        <f t="shared" si="1"/>
        <v>-1.5228787452803376</v>
      </c>
      <c r="D21" s="3">
        <f t="shared" si="2"/>
        <v>3.0000000000000002E-2</v>
      </c>
      <c r="E21" s="5">
        <f t="shared" si="3"/>
        <v>4186666.6666666665</v>
      </c>
      <c r="F21" s="5">
        <f t="shared" si="4"/>
        <v>6.6218683846815152</v>
      </c>
      <c r="G21" s="5">
        <f t="shared" si="5"/>
        <v>4.4007702898932388</v>
      </c>
      <c r="H21" s="5">
        <f t="shared" si="6"/>
        <v>25163.456123998523</v>
      </c>
      <c r="I21" s="5">
        <f t="shared" si="16"/>
        <v>2.0952086697750643E-3</v>
      </c>
      <c r="J21" s="5">
        <f t="shared" si="7"/>
        <v>1.8291171687136311E-3</v>
      </c>
      <c r="K21" s="12">
        <f t="shared" si="8"/>
        <v>7.5360000000000008E-7</v>
      </c>
      <c r="L21" s="4">
        <f t="shared" si="9"/>
        <v>11.377370924024875</v>
      </c>
      <c r="M21" s="4">
        <f t="shared" si="10"/>
        <v>1.0560419171468574</v>
      </c>
      <c r="N21" s="5">
        <f t="shared" si="11"/>
        <v>125600</v>
      </c>
      <c r="O21" s="12">
        <f t="shared" si="12"/>
        <v>3783132530.120482</v>
      </c>
      <c r="P21" s="12">
        <f t="shared" si="13"/>
        <v>6.2821862007978771E-15</v>
      </c>
      <c r="Q21" s="12">
        <f t="shared" si="14"/>
        <v>0.45493646395773268</v>
      </c>
      <c r="R21" s="5">
        <f t="shared" si="15"/>
        <v>-0.34204925230838457</v>
      </c>
      <c r="S21" s="14"/>
    </row>
    <row r="22" spans="1:19" s="3" customFormat="1">
      <c r="A22" s="5">
        <v>200</v>
      </c>
      <c r="B22" s="5">
        <f t="shared" si="0"/>
        <v>0.02</v>
      </c>
      <c r="C22" s="5">
        <f t="shared" si="1"/>
        <v>-1.8239087409443187</v>
      </c>
      <c r="D22" s="5">
        <f t="shared" si="2"/>
        <v>1.5000000000000001E-2</v>
      </c>
      <c r="E22" s="5">
        <f t="shared" si="3"/>
        <v>33493333.333333332</v>
      </c>
      <c r="F22" s="5">
        <f t="shared" si="4"/>
        <v>7.524958371673458</v>
      </c>
      <c r="G22" s="5">
        <f t="shared" si="5"/>
        <v>5.0437703606315019</v>
      </c>
      <c r="H22" s="5">
        <f t="shared" si="6"/>
        <v>110603.87956266587</v>
      </c>
      <c r="I22" s="5">
        <f t="shared" si="16"/>
        <v>9.2093155339438692E-3</v>
      </c>
      <c r="J22" s="5">
        <f t="shared" si="7"/>
        <v>8.0397324611329972E-3</v>
      </c>
      <c r="K22" s="12">
        <f t="shared" si="8"/>
        <v>1.5072000000000002E-6</v>
      </c>
      <c r="L22" s="4">
        <f t="shared" si="9"/>
        <v>25.004144049602527</v>
      </c>
      <c r="M22" s="4">
        <f t="shared" si="10"/>
        <v>1.3980119922211389</v>
      </c>
      <c r="N22" s="5">
        <f t="shared" si="11"/>
        <v>502400</v>
      </c>
      <c r="O22" s="12">
        <f t="shared" si="12"/>
        <v>15132530120.481928</v>
      </c>
      <c r="P22" s="12">
        <f t="shared" si="13"/>
        <v>2.5128744803191508E-14</v>
      </c>
      <c r="Q22" s="12">
        <f t="shared" si="14"/>
        <v>0.4999088521494654</v>
      </c>
      <c r="R22" s="5">
        <f t="shared" si="15"/>
        <v>-0.3011091728980842</v>
      </c>
      <c r="S22" s="14"/>
    </row>
    <row r="23" spans="1:19" s="3" customFormat="1">
      <c r="A23" s="5">
        <v>400</v>
      </c>
      <c r="B23" s="5">
        <f t="shared" si="0"/>
        <v>0.04</v>
      </c>
      <c r="C23" s="5">
        <f t="shared" si="1"/>
        <v>-2.1249387366082999</v>
      </c>
      <c r="D23" s="5">
        <f t="shared" si="2"/>
        <v>7.5000000000000006E-3</v>
      </c>
      <c r="E23" s="5">
        <f t="shared" si="3"/>
        <v>267946666.66666666</v>
      </c>
      <c r="F23" s="5">
        <f t="shared" si="4"/>
        <v>8.4280483586654018</v>
      </c>
      <c r="G23" s="5">
        <f t="shared" si="5"/>
        <v>5.6867704313697658</v>
      </c>
      <c r="H23" s="5">
        <f t="shared" si="6"/>
        <v>486150.15815120301</v>
      </c>
      <c r="I23" s="5">
        <f t="shared" si="16"/>
        <v>4.0478780861882016E-2</v>
      </c>
      <c r="J23" s="5">
        <f t="shared" si="7"/>
        <v>3.5337975692423002E-2</v>
      </c>
      <c r="K23" s="12">
        <f t="shared" si="8"/>
        <v>3.0144000000000003E-6</v>
      </c>
      <c r="L23" s="4">
        <f t="shared" si="9"/>
        <v>54.951818291611204</v>
      </c>
      <c r="M23" s="4">
        <f t="shared" si="10"/>
        <v>1.739982067295422</v>
      </c>
      <c r="N23" s="5">
        <f t="shared" si="11"/>
        <v>2009600</v>
      </c>
      <c r="O23" s="12">
        <f t="shared" si="12"/>
        <v>60530120481.927711</v>
      </c>
      <c r="P23" s="12">
        <f t="shared" si="13"/>
        <v>1.0051497921276603E-13</v>
      </c>
      <c r="Q23" s="12">
        <f t="shared" si="14"/>
        <v>0.54932695058845737</v>
      </c>
      <c r="R23" s="5">
        <f t="shared" si="15"/>
        <v>-0.26016909348778233</v>
      </c>
      <c r="S23" s="14"/>
    </row>
    <row r="24" spans="1:19" s="3" customFormat="1">
      <c r="A24" s="5">
        <v>600</v>
      </c>
      <c r="B24" s="5">
        <f t="shared" si="0"/>
        <v>6.0000000000000005E-2</v>
      </c>
      <c r="C24" s="5">
        <f t="shared" si="1"/>
        <v>-2.3010299956639813</v>
      </c>
      <c r="D24" s="5">
        <f t="shared" si="2"/>
        <v>5.0000000000000001E-3</v>
      </c>
      <c r="E24" s="5">
        <f t="shared" si="3"/>
        <v>904320000</v>
      </c>
      <c r="F24" s="5">
        <f t="shared" si="4"/>
        <v>8.9563221358324459</v>
      </c>
      <c r="G24" s="5">
        <f t="shared" si="5"/>
        <v>6.0629013607127007</v>
      </c>
      <c r="H24" s="5">
        <f t="shared" si="6"/>
        <v>1155849.689608844</v>
      </c>
      <c r="I24" s="5">
        <f t="shared" si="16"/>
        <v>9.6240606961602332E-2</v>
      </c>
      <c r="J24" s="5">
        <f t="shared" si="7"/>
        <v>8.4018049877478837E-2</v>
      </c>
      <c r="K24" s="12">
        <f t="shared" si="8"/>
        <v>4.5216E-6</v>
      </c>
      <c r="L24" s="4">
        <f t="shared" si="9"/>
        <v>87.100718506874131</v>
      </c>
      <c r="M24" s="4">
        <f t="shared" si="10"/>
        <v>1.9400217375826758</v>
      </c>
      <c r="N24" s="5">
        <f t="shared" si="11"/>
        <v>4521600</v>
      </c>
      <c r="O24" s="12">
        <f t="shared" si="12"/>
        <v>136192771084.33734</v>
      </c>
      <c r="P24" s="12">
        <f t="shared" si="13"/>
        <v>2.2615870322872357E-13</v>
      </c>
      <c r="Q24" s="12">
        <f t="shared" si="14"/>
        <v>0.5804693830455584</v>
      </c>
      <c r="R24" s="5">
        <f t="shared" si="15"/>
        <v>-0.23622068225620976</v>
      </c>
      <c r="S24" s="14"/>
    </row>
    <row r="25" spans="1:19" s="3" customFormat="1">
      <c r="A25" s="5">
        <v>800</v>
      </c>
      <c r="B25" s="5">
        <f t="shared" si="0"/>
        <v>0.08</v>
      </c>
      <c r="C25" s="5">
        <f t="shared" si="1"/>
        <v>-2.4259687322722812</v>
      </c>
      <c r="D25" s="5">
        <f t="shared" si="2"/>
        <v>3.7500000000000003E-3</v>
      </c>
      <c r="E25" s="5">
        <f t="shared" si="3"/>
        <v>2143573333.3333333</v>
      </c>
      <c r="F25" s="5">
        <f t="shared" si="4"/>
        <v>9.3311383456573456</v>
      </c>
      <c r="G25" s="5">
        <f t="shared" si="5"/>
        <v>6.3297705021080297</v>
      </c>
      <c r="H25" s="5">
        <f t="shared" si="6"/>
        <v>2136832.6066404679</v>
      </c>
      <c r="I25" s="5">
        <f t="shared" si="16"/>
        <v>0.17792111628979748</v>
      </c>
      <c r="J25" s="5">
        <f t="shared" si="7"/>
        <v>0.1553251345209932</v>
      </c>
      <c r="K25" s="12">
        <f t="shared" si="8"/>
        <v>6.0288000000000006E-6</v>
      </c>
      <c r="L25" s="4">
        <f t="shared" si="9"/>
        <v>120.76807458651068</v>
      </c>
      <c r="M25" s="4">
        <f t="shared" si="10"/>
        <v>2.0819521423697047</v>
      </c>
      <c r="N25" s="5">
        <f t="shared" si="11"/>
        <v>8038400</v>
      </c>
      <c r="O25" s="12">
        <f t="shared" si="12"/>
        <v>242120481927.71085</v>
      </c>
      <c r="P25" s="12">
        <f t="shared" si="13"/>
        <v>4.0205991685106414E-13</v>
      </c>
      <c r="Q25" s="12">
        <f t="shared" si="14"/>
        <v>0.60363023648277303</v>
      </c>
      <c r="R25" s="5">
        <f t="shared" si="15"/>
        <v>-0.21922901407748052</v>
      </c>
      <c r="S25" s="14"/>
    </row>
    <row r="26" spans="1:19" s="3" customFormat="1">
      <c r="A26" s="5">
        <v>1000</v>
      </c>
      <c r="B26" s="5">
        <f t="shared" si="0"/>
        <v>0.1</v>
      </c>
      <c r="C26" s="5">
        <f t="shared" si="1"/>
        <v>-2.5228787452803374</v>
      </c>
      <c r="D26" s="5">
        <f t="shared" si="2"/>
        <v>3.0000000000000001E-3</v>
      </c>
      <c r="E26" s="5">
        <f t="shared" si="3"/>
        <v>4186666666.6666665</v>
      </c>
      <c r="F26" s="5">
        <f t="shared" si="4"/>
        <v>9.6218683846815143</v>
      </c>
      <c r="G26" s="5">
        <f t="shared" si="5"/>
        <v>6.5367702898932381</v>
      </c>
      <c r="H26" s="5">
        <f t="shared" si="6"/>
        <v>3441678.4292409113</v>
      </c>
      <c r="I26" s="5">
        <f>H26*1000000/(1000000000000*12.01)</f>
        <v>0.28656772932896846</v>
      </c>
      <c r="J26" s="5">
        <f t="shared" si="7"/>
        <v>0.25017362770418944</v>
      </c>
      <c r="K26" s="12">
        <f t="shared" si="8"/>
        <v>7.5360000000000012E-6</v>
      </c>
      <c r="L26" s="4">
        <f t="shared" si="9"/>
        <v>155.61158172284871</v>
      </c>
      <c r="M26" s="4">
        <f t="shared" si="10"/>
        <v>2.1920419171468564</v>
      </c>
      <c r="N26" s="5">
        <f t="shared" si="11"/>
        <v>12560000</v>
      </c>
      <c r="O26" s="12">
        <f t="shared" si="12"/>
        <v>378313253012.04816</v>
      </c>
      <c r="P26" s="12">
        <f t="shared" si="13"/>
        <v>6.2821862007978768E-13</v>
      </c>
      <c r="Q26" s="12">
        <f t="shared" si="14"/>
        <v>0.6222297155696368</v>
      </c>
      <c r="R26" s="5">
        <f t="shared" si="15"/>
        <v>-0.20604925230838544</v>
      </c>
      <c r="S26" s="14"/>
    </row>
    <row r="27" spans="1:19" s="3" customFormat="1">
      <c r="D27" s="3" t="s">
        <v>43</v>
      </c>
      <c r="S27" s="14"/>
    </row>
    <row r="28" spans="1:19" s="1" customForma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</row>
    <row r="29" spans="1:19">
      <c r="C29" s="15"/>
      <c r="E29" s="15"/>
      <c r="F29" s="15"/>
    </row>
    <row r="30" spans="1:19" ht="18">
      <c r="D30" s="28" t="s">
        <v>4</v>
      </c>
      <c r="E30" s="18"/>
      <c r="F30" s="18"/>
      <c r="G30" s="18"/>
      <c r="H30" s="18"/>
      <c r="I30" s="18"/>
      <c r="J30" s="18"/>
    </row>
    <row r="31" spans="1:19" ht="18">
      <c r="A31" s="16"/>
      <c r="B31" s="3"/>
      <c r="C31" s="3"/>
      <c r="D31" s="18" t="s">
        <v>3</v>
      </c>
      <c r="E31" s="20">
        <v>6.0000000000000002E-6</v>
      </c>
      <c r="F31" s="18" t="s">
        <v>10</v>
      </c>
      <c r="G31" s="18" t="s">
        <v>33</v>
      </c>
      <c r="H31" s="18"/>
      <c r="I31" s="18"/>
      <c r="J31" s="18"/>
    </row>
    <row r="32" spans="1:19">
      <c r="A32" s="3"/>
      <c r="B32" s="3"/>
      <c r="C32" s="27"/>
      <c r="D32" s="18" t="s">
        <v>5</v>
      </c>
      <c r="E32" s="18">
        <v>0.3</v>
      </c>
      <c r="F32" s="18" t="s">
        <v>2</v>
      </c>
      <c r="G32" s="29" t="s">
        <v>48</v>
      </c>
      <c r="H32" s="18"/>
      <c r="I32" s="18"/>
      <c r="J32" s="18"/>
    </row>
    <row r="33" spans="1:18">
      <c r="A33" s="3"/>
      <c r="B33" s="3"/>
      <c r="C33" s="3"/>
      <c r="D33" s="18" t="s">
        <v>6</v>
      </c>
      <c r="E33" s="18">
        <f>E32*0.9/24/60/60</f>
        <v>3.1250000000000006E-6</v>
      </c>
      <c r="F33" s="18" t="s">
        <v>15</v>
      </c>
      <c r="G33" s="29"/>
      <c r="H33" s="18"/>
      <c r="I33" s="18"/>
      <c r="J33" s="18"/>
      <c r="N33" s="5">
        <v>5</v>
      </c>
    </row>
    <row r="34" spans="1:18">
      <c r="A34" s="3"/>
      <c r="B34" s="3"/>
      <c r="C34" s="3"/>
      <c r="D34" s="18" t="s">
        <v>7</v>
      </c>
      <c r="E34" s="18">
        <v>0.97</v>
      </c>
      <c r="F34" s="18" t="s">
        <v>9</v>
      </c>
      <c r="G34" s="29" t="s">
        <v>48</v>
      </c>
      <c r="H34" s="18"/>
      <c r="I34" s="18"/>
      <c r="J34" s="18"/>
    </row>
    <row r="35" spans="1:18">
      <c r="A35" s="3"/>
      <c r="B35" s="3"/>
      <c r="C35" s="3"/>
      <c r="D35" s="18" t="s">
        <v>8</v>
      </c>
      <c r="E35" s="18">
        <f>E34*0.9</f>
        <v>0.873</v>
      </c>
      <c r="F35" s="18" t="s">
        <v>9</v>
      </c>
      <c r="G35" s="18"/>
      <c r="H35" s="18"/>
      <c r="I35" s="18"/>
      <c r="J35" s="18"/>
    </row>
    <row r="36" spans="1:18">
      <c r="A36" s="3"/>
      <c r="B36" s="3"/>
      <c r="C36" s="3"/>
      <c r="D36" s="18" t="s">
        <v>12</v>
      </c>
      <c r="E36" s="29">
        <v>1.66E-5</v>
      </c>
      <c r="F36" s="18" t="s">
        <v>13</v>
      </c>
      <c r="G36" s="29" t="s">
        <v>47</v>
      </c>
      <c r="H36" s="18"/>
      <c r="I36" s="18"/>
      <c r="J36" s="18"/>
    </row>
    <row r="37" spans="1:18">
      <c r="A37" s="3"/>
      <c r="B37" s="3"/>
      <c r="C37" s="4"/>
      <c r="D37" s="18" t="s">
        <v>14</v>
      </c>
      <c r="E37" s="29">
        <v>2000000</v>
      </c>
      <c r="F37" s="18" t="s">
        <v>16</v>
      </c>
      <c r="G37" s="29" t="s">
        <v>49</v>
      </c>
      <c r="H37" s="18"/>
      <c r="I37" s="18"/>
      <c r="J37" s="18"/>
    </row>
    <row r="38" spans="1:18">
      <c r="A38" s="3"/>
      <c r="B38" s="3"/>
      <c r="C38" s="4"/>
      <c r="D38" s="3"/>
      <c r="E38" s="4"/>
      <c r="F38" s="3"/>
      <c r="G38" s="4"/>
    </row>
    <row r="39" spans="1:18" s="43" customFormat="1" ht="20">
      <c r="A39" s="42" t="s">
        <v>61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</row>
    <row r="40" spans="1:18" ht="20">
      <c r="I40" s="6" t="s">
        <v>44</v>
      </c>
      <c r="J40" s="6"/>
      <c r="K40" s="6"/>
      <c r="L40" s="6"/>
      <c r="M40" s="7" t="s">
        <v>46</v>
      </c>
      <c r="N40" s="8"/>
      <c r="O40" s="8"/>
      <c r="P40" s="8"/>
      <c r="Q40" s="8"/>
    </row>
    <row r="41" spans="1:18">
      <c r="A41" s="24" t="s">
        <v>18</v>
      </c>
      <c r="B41" s="24" t="s">
        <v>24</v>
      </c>
      <c r="C41" s="24" t="s">
        <v>56</v>
      </c>
      <c r="D41" s="11" t="s">
        <v>1</v>
      </c>
      <c r="E41" s="11" t="s">
        <v>19</v>
      </c>
      <c r="F41" s="11" t="s">
        <v>20</v>
      </c>
      <c r="G41" s="11" t="s">
        <v>11</v>
      </c>
      <c r="H41" s="11" t="s">
        <v>21</v>
      </c>
      <c r="I41" s="11" t="s">
        <v>0</v>
      </c>
      <c r="J41" s="11" t="s">
        <v>25</v>
      </c>
      <c r="K41" s="24" t="s">
        <v>23</v>
      </c>
      <c r="L41" s="24" t="s">
        <v>26</v>
      </c>
      <c r="M41" s="11" t="s">
        <v>27</v>
      </c>
      <c r="N41" s="11" t="s">
        <v>17</v>
      </c>
      <c r="O41" s="11" t="s">
        <v>28</v>
      </c>
      <c r="P41" s="11" t="s">
        <v>29</v>
      </c>
      <c r="Q41" s="11" t="s">
        <v>30</v>
      </c>
    </row>
    <row r="42" spans="1:18">
      <c r="A42" s="5">
        <v>0.1</v>
      </c>
      <c r="B42" s="5">
        <v>1.0000000000000001E-5</v>
      </c>
      <c r="C42" s="5">
        <v>1.4771212547196624</v>
      </c>
      <c r="D42" s="5">
        <v>4.1866666666666675E-3</v>
      </c>
      <c r="E42" s="5">
        <v>-2.3781316153184848</v>
      </c>
      <c r="F42" s="5">
        <v>-2.0072297101067611</v>
      </c>
      <c r="G42" s="5">
        <v>9.8349077327363754E-3</v>
      </c>
      <c r="H42" s="5">
        <v>8.1889323336689224E-10</v>
      </c>
      <c r="I42" s="5">
        <v>1.2705947408920699E-8</v>
      </c>
      <c r="J42" s="12">
        <v>9.0432000000000004E-10</v>
      </c>
      <c r="K42" s="26">
        <v>6.5860678166263911E-2</v>
      </c>
      <c r="L42" s="26">
        <v>-1.1813738016783188</v>
      </c>
      <c r="M42" s="5">
        <v>0.12560000000000002</v>
      </c>
      <c r="N42" s="12">
        <v>3783.1325301204824</v>
      </c>
      <c r="O42" s="12">
        <v>6.2821862007978784E-21</v>
      </c>
      <c r="P42" s="12">
        <v>0.10573813939565191</v>
      </c>
      <c r="Q42" s="5">
        <v>-0.97576833585743195</v>
      </c>
    </row>
    <row r="43" spans="1:18">
      <c r="A43" s="3">
        <v>0.2</v>
      </c>
      <c r="B43" s="5">
        <v>2.0000000000000002E-5</v>
      </c>
      <c r="C43" s="5">
        <v>1.1760912590556811</v>
      </c>
      <c r="D43" s="5">
        <v>3.349333333333334E-2</v>
      </c>
      <c r="E43" s="5">
        <v>-1.4750416283265415</v>
      </c>
      <c r="F43" s="5">
        <v>-1.3642296393684976</v>
      </c>
      <c r="G43" s="5">
        <v>4.3228519366387295E-2</v>
      </c>
      <c r="H43" s="5">
        <v>3.5993771329215062E-9</v>
      </c>
      <c r="I43" s="5">
        <v>5.5847935594410083E-8</v>
      </c>
      <c r="J43" s="12">
        <v>1.8086400000000001E-9</v>
      </c>
      <c r="K43" s="26">
        <v>0.14474256795094506</v>
      </c>
      <c r="L43" s="26">
        <v>-0.83940372660403673</v>
      </c>
      <c r="M43" s="5">
        <v>0.50240000000000007</v>
      </c>
      <c r="N43" s="12">
        <v>15132.53012048193</v>
      </c>
      <c r="O43" s="12">
        <v>2.5128744803191514E-20</v>
      </c>
      <c r="P43" s="12">
        <v>0.11619080043364398</v>
      </c>
      <c r="Q43" s="5">
        <v>-0.93482825644713097</v>
      </c>
    </row>
    <row r="44" spans="1:18">
      <c r="A44" s="3">
        <v>0.4</v>
      </c>
      <c r="B44" s="5">
        <v>4.0000000000000003E-5</v>
      </c>
      <c r="C44" s="5">
        <v>0.87506126339169998</v>
      </c>
      <c r="D44" s="5">
        <v>0.26794666666666672</v>
      </c>
      <c r="E44" s="5">
        <v>-0.57195164133459786</v>
      </c>
      <c r="F44" s="5">
        <v>-0.72122956863023369</v>
      </c>
      <c r="G44" s="5">
        <v>0.19000736330143406</v>
      </c>
      <c r="H44" s="5">
        <v>1.5820762972642302E-8</v>
      </c>
      <c r="I44" s="5">
        <v>2.4547495828351794E-7</v>
      </c>
      <c r="J44" s="12">
        <v>3.6172800000000001E-9</v>
      </c>
      <c r="K44" s="26">
        <v>0.31810196251160827</v>
      </c>
      <c r="L44" s="26">
        <v>-0.49743365152975388</v>
      </c>
      <c r="M44" s="5">
        <v>2.0096000000000003</v>
      </c>
      <c r="N44" s="12">
        <v>60530.120481927719</v>
      </c>
      <c r="O44" s="12">
        <v>1.0051497921276605E-19</v>
      </c>
      <c r="P44" s="12">
        <v>0.12767675110014326</v>
      </c>
      <c r="Q44" s="5">
        <v>-0.89388817703682932</v>
      </c>
    </row>
    <row r="45" spans="1:18">
      <c r="A45" s="3">
        <v>0.8</v>
      </c>
      <c r="B45" s="5">
        <v>8.0000000000000007E-5</v>
      </c>
      <c r="C45" s="5">
        <v>0.57403126772771884</v>
      </c>
      <c r="D45" s="5">
        <v>2.1435733333333338</v>
      </c>
      <c r="E45" s="5">
        <v>0.33113834565734573</v>
      </c>
      <c r="F45" s="5">
        <v>-7.822949789196984E-2</v>
      </c>
      <c r="G45" s="5">
        <v>0.83516157013777303</v>
      </c>
      <c r="H45" s="5">
        <v>6.953884847108852E-8</v>
      </c>
      <c r="I45" s="5">
        <v>1.0789647728774093E-6</v>
      </c>
      <c r="J45" s="12">
        <v>7.2345600000000003E-9</v>
      </c>
      <c r="K45" s="26">
        <v>0.69909536625072655</v>
      </c>
      <c r="L45" s="26">
        <v>-0.15546357645547115</v>
      </c>
      <c r="M45" s="5">
        <v>8.0384000000000011</v>
      </c>
      <c r="N45" s="12">
        <v>242120.48192771088</v>
      </c>
      <c r="O45" s="12">
        <v>4.0205991685106422E-19</v>
      </c>
      <c r="P45" s="12">
        <v>0.14029813643290598</v>
      </c>
      <c r="Q45" s="5">
        <v>-0.85294809762652779</v>
      </c>
    </row>
    <row r="46" spans="1:18">
      <c r="A46" s="3">
        <v>1</v>
      </c>
      <c r="B46" s="5">
        <v>1E-4</v>
      </c>
      <c r="C46" s="5">
        <v>0.47712125471966244</v>
      </c>
      <c r="D46" s="5">
        <v>4.1866666666666665</v>
      </c>
      <c r="E46" s="5">
        <v>0.62186838468151484</v>
      </c>
      <c r="F46" s="5">
        <v>0.12877028989323852</v>
      </c>
      <c r="G46" s="5">
        <v>1.3451486803139048</v>
      </c>
      <c r="H46" s="5">
        <v>1.1200238803612862E-7</v>
      </c>
      <c r="I46" s="5">
        <v>1.7378290527685715E-6</v>
      </c>
      <c r="J46" s="12">
        <v>9.0432000000000012E-9</v>
      </c>
      <c r="K46" s="26">
        <v>0.90079548001290233</v>
      </c>
      <c r="L46" s="26">
        <v>-4.5373801678319288E-2</v>
      </c>
      <c r="M46" s="5">
        <v>12.56</v>
      </c>
      <c r="N46" s="12">
        <v>378313.2530120482</v>
      </c>
      <c r="O46" s="12">
        <v>6.2821862007978778E-19</v>
      </c>
      <c r="P46" s="12">
        <v>0.14462110121630506</v>
      </c>
      <c r="Q46" s="5">
        <v>-0.83976833585743227</v>
      </c>
    </row>
    <row r="47" spans="1:18">
      <c r="A47" s="3">
        <v>2</v>
      </c>
      <c r="B47" s="5">
        <v>2.0000000000000001E-4</v>
      </c>
      <c r="C47" s="5">
        <v>0.17609125905568124</v>
      </c>
      <c r="D47" s="5">
        <v>33.493333333333332</v>
      </c>
      <c r="E47" s="5">
        <v>1.5249583716734585</v>
      </c>
      <c r="F47" s="5">
        <v>0.77177036063150228</v>
      </c>
      <c r="G47" s="5">
        <v>5.9124892025236315</v>
      </c>
      <c r="H47" s="5">
        <v>4.9229718588872877E-7</v>
      </c>
      <c r="I47" s="5">
        <v>7.6384831362495152E-6</v>
      </c>
      <c r="J47" s="12">
        <v>1.8086400000000002E-8</v>
      </c>
      <c r="K47" s="26">
        <v>1.9796858247727356</v>
      </c>
      <c r="L47" s="26">
        <v>0.29659627339596351</v>
      </c>
      <c r="M47" s="5">
        <v>50.24</v>
      </c>
      <c r="N47" s="12">
        <v>1513253.0120481928</v>
      </c>
      <c r="O47" s="12">
        <v>2.5128744803191511E-18</v>
      </c>
      <c r="P47" s="12">
        <v>0.15891750702214963</v>
      </c>
      <c r="Q47" s="5">
        <v>-0.79882825644713074</v>
      </c>
    </row>
    <row r="48" spans="1:18">
      <c r="A48" s="3">
        <v>4</v>
      </c>
      <c r="B48" s="5">
        <v>4.0000000000000002E-4</v>
      </c>
      <c r="C48" s="5">
        <v>-0.12493873660829995</v>
      </c>
      <c r="D48" s="5">
        <v>267.94666666666666</v>
      </c>
      <c r="E48" s="5">
        <v>2.4280483586654023</v>
      </c>
      <c r="F48" s="5">
        <v>1.4147704313697662</v>
      </c>
      <c r="G48" s="5">
        <v>25.987854786283425</v>
      </c>
      <c r="H48" s="5">
        <v>2.1638513560602354E-6</v>
      </c>
      <c r="I48" s="5">
        <v>3.3574317640630609E-5</v>
      </c>
      <c r="J48" s="12">
        <v>3.6172800000000005E-8</v>
      </c>
      <c r="K48" s="26">
        <v>4.3507722360573684</v>
      </c>
      <c r="L48" s="26">
        <v>0.63856634847024618</v>
      </c>
      <c r="M48" s="5">
        <v>200.96</v>
      </c>
      <c r="N48" s="12">
        <v>6053012.0481927712</v>
      </c>
      <c r="O48" s="12">
        <v>1.0051497921276605E-17</v>
      </c>
      <c r="P48" s="12">
        <v>0.17462717283809254</v>
      </c>
      <c r="Q48" s="5">
        <v>-0.7578881770368292</v>
      </c>
    </row>
    <row r="49" spans="1:17">
      <c r="A49" s="3">
        <v>6</v>
      </c>
      <c r="B49" s="5">
        <v>6.0000000000000006E-4</v>
      </c>
      <c r="C49" s="5">
        <v>-0.3010299956639812</v>
      </c>
      <c r="D49" s="5">
        <v>904.31999999999994</v>
      </c>
      <c r="E49" s="5">
        <v>2.9563221358324459</v>
      </c>
      <c r="F49" s="5">
        <v>1.7909013607127013</v>
      </c>
      <c r="G49" s="5">
        <v>61.787604888494045</v>
      </c>
      <c r="H49" s="5">
        <v>5.1446798408404699E-6</v>
      </c>
      <c r="I49" s="5">
        <v>7.9824852410480729E-5</v>
      </c>
      <c r="J49" s="12">
        <v>5.4259200000000007E-8</v>
      </c>
      <c r="K49" s="26">
        <v>6.8961391925079685</v>
      </c>
      <c r="L49" s="26">
        <v>0.83860601875750007</v>
      </c>
      <c r="M49" s="5">
        <v>452.15999999999997</v>
      </c>
      <c r="N49" s="12">
        <v>13619277.108433735</v>
      </c>
      <c r="O49" s="12">
        <v>2.2615870322872358E-17</v>
      </c>
      <c r="P49" s="12">
        <v>0.18452713301565007</v>
      </c>
      <c r="Q49" s="5">
        <v>-0.73393976580525644</v>
      </c>
    </row>
    <row r="50" spans="1:17">
      <c r="A50" s="3">
        <v>8</v>
      </c>
      <c r="B50" s="5">
        <v>8.0000000000000004E-4</v>
      </c>
      <c r="C50" s="5">
        <v>-0.42596873227228116</v>
      </c>
      <c r="D50" s="5">
        <v>2143.5733333333333</v>
      </c>
      <c r="E50" s="5">
        <v>3.3311383456573456</v>
      </c>
      <c r="F50" s="5">
        <v>2.0577705021080299</v>
      </c>
      <c r="G50" s="5">
        <v>114.22745535073211</v>
      </c>
      <c r="H50" s="5">
        <v>9.5110287552649564E-6</v>
      </c>
      <c r="I50" s="5">
        <v>1.4757312216669103E-4</v>
      </c>
      <c r="J50" s="12">
        <v>7.234560000000001E-8</v>
      </c>
      <c r="K50" s="26">
        <v>9.5617288426160574</v>
      </c>
      <c r="L50" s="26">
        <v>0.98053642354452863</v>
      </c>
      <c r="M50" s="5">
        <v>803.84</v>
      </c>
      <c r="N50" s="12">
        <v>24212048.192771085</v>
      </c>
      <c r="O50" s="12">
        <v>4.0205991685106418E-17</v>
      </c>
      <c r="P50" s="12">
        <v>0.19188980537666461</v>
      </c>
      <c r="Q50" s="5">
        <v>-0.716948097626528</v>
      </c>
    </row>
    <row r="51" spans="1:17">
      <c r="A51" s="3">
        <v>10</v>
      </c>
      <c r="B51" s="5">
        <v>1E-3</v>
      </c>
      <c r="C51" s="5">
        <v>-0.52287874528033762</v>
      </c>
      <c r="D51" s="5">
        <v>4186.666666666667</v>
      </c>
      <c r="E51" s="5">
        <v>3.6218683846815147</v>
      </c>
      <c r="F51" s="5">
        <v>2.2647702898932383</v>
      </c>
      <c r="G51" s="5">
        <v>183.97986247775424</v>
      </c>
      <c r="H51" s="5">
        <v>1.5318889465258471E-5</v>
      </c>
      <c r="I51" s="5">
        <v>2.3768788894295041E-4</v>
      </c>
      <c r="J51" s="12">
        <v>9.0431999999999999E-8</v>
      </c>
      <c r="K51" s="26">
        <v>12.320439439800957</v>
      </c>
      <c r="L51" s="26">
        <v>1.0906261983216805</v>
      </c>
      <c r="M51" s="5">
        <v>1256</v>
      </c>
      <c r="N51" s="12">
        <v>37831325.301204816</v>
      </c>
      <c r="O51" s="12">
        <v>6.2821862007978764E-17</v>
      </c>
      <c r="P51" s="12">
        <v>0.19780244892295529</v>
      </c>
      <c r="Q51" s="5">
        <v>-0.70376833585743237</v>
      </c>
    </row>
    <row r="52" spans="1:17">
      <c r="A52" s="3">
        <v>20</v>
      </c>
      <c r="B52" s="5">
        <v>2E-3</v>
      </c>
      <c r="C52" s="5">
        <v>-0.82390874094431876</v>
      </c>
      <c r="D52" s="5">
        <v>33493.333333333336</v>
      </c>
      <c r="E52" s="5">
        <v>4.5249583716734589</v>
      </c>
      <c r="F52" s="5">
        <v>2.9077703606315026</v>
      </c>
      <c r="G52" s="5">
        <v>808.66819133157969</v>
      </c>
      <c r="H52" s="5">
        <v>6.7332905189973323E-5</v>
      </c>
      <c r="I52" s="5">
        <v>1.0447373569276259E-3</v>
      </c>
      <c r="J52" s="12">
        <v>1.80864E-7</v>
      </c>
      <c r="K52" s="26">
        <v>27.076733681651667</v>
      </c>
      <c r="L52" s="26">
        <v>1.4325962733959641</v>
      </c>
      <c r="M52" s="5">
        <v>5024</v>
      </c>
      <c r="N52" s="12">
        <v>151325301.20481926</v>
      </c>
      <c r="O52" s="12">
        <v>2.5128744803191506E-16</v>
      </c>
      <c r="P52" s="12">
        <v>0.21735605524602511</v>
      </c>
      <c r="Q52" s="5">
        <v>-0.66282825644713017</v>
      </c>
    </row>
    <row r="53" spans="1:17">
      <c r="A53" s="3">
        <v>40</v>
      </c>
      <c r="B53" s="5">
        <v>4.0000000000000001E-3</v>
      </c>
      <c r="C53" s="5">
        <v>-1.1249387366082999</v>
      </c>
      <c r="D53" s="5">
        <v>267946.66666666669</v>
      </c>
      <c r="E53" s="5">
        <v>5.4280483586654018</v>
      </c>
      <c r="F53" s="5">
        <v>3.5507704313697657</v>
      </c>
      <c r="G53" s="5">
        <v>3554.4338106598843</v>
      </c>
      <c r="H53" s="5">
        <v>2.959561873988247E-4</v>
      </c>
      <c r="I53" s="5">
        <v>4.5920562036801636E-3</v>
      </c>
      <c r="J53" s="12">
        <v>3.6172799999999999E-7</v>
      </c>
      <c r="K53" s="26">
        <v>59.506766008577628</v>
      </c>
      <c r="L53" s="26">
        <v>1.7745663484702456</v>
      </c>
      <c r="M53" s="5">
        <v>20096</v>
      </c>
      <c r="N53" s="12">
        <v>605301204.81927705</v>
      </c>
      <c r="O53" s="12">
        <v>1.0051497921276602E-15</v>
      </c>
      <c r="P53" s="12">
        <v>0.23884261802296736</v>
      </c>
      <c r="Q53" s="5">
        <v>-0.62188817703682975</v>
      </c>
    </row>
    <row r="54" spans="1:17">
      <c r="A54" s="3">
        <v>60</v>
      </c>
      <c r="B54" s="5">
        <v>6.0000000000000001E-3</v>
      </c>
      <c r="C54" s="5">
        <v>-1.3010299956639813</v>
      </c>
      <c r="D54" s="5">
        <v>904320</v>
      </c>
      <c r="E54" s="5">
        <v>5.9563221358324459</v>
      </c>
      <c r="F54" s="5">
        <v>3.9269013607127015</v>
      </c>
      <c r="G54" s="5">
        <v>8450.8688270520288</v>
      </c>
      <c r="H54" s="5">
        <v>7.036526916779374E-4</v>
      </c>
      <c r="I54" s="5">
        <v>1.0917875164074876E-2</v>
      </c>
      <c r="J54" s="12">
        <v>5.425920000000001E-7</v>
      </c>
      <c r="K54" s="26">
        <v>94.320483589144288</v>
      </c>
      <c r="L54" s="26">
        <v>1.9746060187575001</v>
      </c>
      <c r="M54" s="5">
        <v>45216</v>
      </c>
      <c r="N54" s="12">
        <v>1361927710.8433735</v>
      </c>
      <c r="O54" s="12">
        <v>2.2615870322872358E-15</v>
      </c>
      <c r="P54" s="12">
        <v>0.25238307893006406</v>
      </c>
      <c r="Q54" s="5">
        <v>-0.59793976580525654</v>
      </c>
    </row>
    <row r="55" spans="1:17">
      <c r="A55" s="3">
        <v>80</v>
      </c>
      <c r="B55" s="5">
        <v>8.0000000000000002E-3</v>
      </c>
      <c r="C55" s="5">
        <v>-1.4259687322722812</v>
      </c>
      <c r="D55" s="5">
        <v>2143573.3333333335</v>
      </c>
      <c r="E55" s="5">
        <v>6.3311383456573456</v>
      </c>
      <c r="F55" s="5">
        <v>4.1937705021080296</v>
      </c>
      <c r="G55" s="5">
        <v>15623.218335765911</v>
      </c>
      <c r="H55" s="5">
        <v>1.3008508189646887E-3</v>
      </c>
      <c r="I55" s="5">
        <v>2.0184001307056106E-2</v>
      </c>
      <c r="J55" s="12">
        <v>7.2345599999999999E-7</v>
      </c>
      <c r="K55" s="26">
        <v>130.77852160577217</v>
      </c>
      <c r="L55" s="26">
        <v>2.1165364235445288</v>
      </c>
      <c r="M55" s="5">
        <v>80384</v>
      </c>
      <c r="N55" s="12">
        <v>2421204819.2771082</v>
      </c>
      <c r="O55" s="12">
        <v>4.0205991685106409E-15</v>
      </c>
      <c r="P55" s="12">
        <v>0.26245321815164158</v>
      </c>
      <c r="Q55" s="5">
        <v>-0.58094809762652788</v>
      </c>
    </row>
    <row r="56" spans="1:17">
      <c r="A56" s="3">
        <v>100</v>
      </c>
      <c r="B56" s="5">
        <v>0.01</v>
      </c>
      <c r="C56" s="5">
        <v>-1.5228787452803376</v>
      </c>
      <c r="D56" s="5">
        <v>4186666.6666666665</v>
      </c>
      <c r="E56" s="5">
        <v>6.6218683846815152</v>
      </c>
      <c r="F56" s="5">
        <v>4.4007702898932388</v>
      </c>
      <c r="G56" s="5">
        <v>25163.456123998523</v>
      </c>
      <c r="H56" s="5">
        <v>2.0952086697750643E-3</v>
      </c>
      <c r="I56" s="5">
        <v>3.2509257720229896E-2</v>
      </c>
      <c r="J56" s="12">
        <v>9.0432000000000009E-7</v>
      </c>
      <c r="K56" s="26">
        <v>168.51020165823783</v>
      </c>
      <c r="L56" s="26">
        <v>2.2266261983216817</v>
      </c>
      <c r="M56" s="5">
        <v>125600</v>
      </c>
      <c r="N56" s="12">
        <v>3783132530.120482</v>
      </c>
      <c r="O56" s="12">
        <v>6.2821862007978771E-15</v>
      </c>
      <c r="P56" s="12">
        <v>0.27054011116537718</v>
      </c>
      <c r="Q56" s="5">
        <v>-0.56776833585743136</v>
      </c>
    </row>
    <row r="57" spans="1:17">
      <c r="A57" s="5">
        <v>200</v>
      </c>
      <c r="B57" s="5">
        <v>0.02</v>
      </c>
      <c r="C57" s="5">
        <v>-1.8239087409443187</v>
      </c>
      <c r="D57" s="5">
        <v>33493333.333333332</v>
      </c>
      <c r="E57" s="5">
        <v>7.524958371673458</v>
      </c>
      <c r="F57" s="5">
        <v>5.0437703606315019</v>
      </c>
      <c r="G57" s="5">
        <v>110603.87956266587</v>
      </c>
      <c r="H57" s="5">
        <v>9.2093155339438692E-3</v>
      </c>
      <c r="I57" s="5">
        <v>0.14289173982467307</v>
      </c>
      <c r="J57" s="12">
        <v>1.8086400000000002E-6</v>
      </c>
      <c r="K57" s="26">
        <v>370.33629159376937</v>
      </c>
      <c r="L57" s="26">
        <v>2.5685962733959631</v>
      </c>
      <c r="M57" s="5">
        <v>502400</v>
      </c>
      <c r="N57" s="12">
        <v>15132530120.481928</v>
      </c>
      <c r="O57" s="12">
        <v>2.5128744803191508E-14</v>
      </c>
      <c r="P57" s="12">
        <v>0.29728414217779187</v>
      </c>
      <c r="Q57" s="5">
        <v>-0.52682825644713094</v>
      </c>
    </row>
    <row r="58" spans="1:17">
      <c r="A58" s="5">
        <v>400</v>
      </c>
      <c r="B58" s="5">
        <v>0.04</v>
      </c>
      <c r="C58" s="5">
        <v>-2.1249387366082999</v>
      </c>
      <c r="D58" s="5">
        <v>267946666.66666666</v>
      </c>
      <c r="E58" s="5">
        <v>8.4280483586654018</v>
      </c>
      <c r="F58" s="5">
        <v>5.6867704313697658</v>
      </c>
      <c r="G58" s="5">
        <v>486150.15815120301</v>
      </c>
      <c r="H58" s="5">
        <v>4.0478780861882016E-2</v>
      </c>
      <c r="I58" s="5">
        <v>0.62806876385296129</v>
      </c>
      <c r="J58" s="12">
        <v>3.6172800000000004E-6</v>
      </c>
      <c r="K58" s="26">
        <v>813.89119187918993</v>
      </c>
      <c r="L58" s="26">
        <v>2.9105663484702462</v>
      </c>
      <c r="M58" s="5">
        <v>2009600</v>
      </c>
      <c r="N58" s="12">
        <v>60530120481.927711</v>
      </c>
      <c r="O58" s="12">
        <v>1.0051497921276603E-13</v>
      </c>
      <c r="P58" s="12">
        <v>0.3266719334507916</v>
      </c>
      <c r="Q58" s="5">
        <v>-0.48588817703682913</v>
      </c>
    </row>
    <row r="59" spans="1:17">
      <c r="A59" s="5">
        <v>600</v>
      </c>
      <c r="B59" s="5">
        <v>6.0000000000000005E-2</v>
      </c>
      <c r="C59" s="5">
        <v>-2.3010299956639813</v>
      </c>
      <c r="D59" s="5">
        <v>904320000</v>
      </c>
      <c r="E59" s="5">
        <v>8.9563221358324459</v>
      </c>
      <c r="F59" s="5">
        <v>6.0629013607127007</v>
      </c>
      <c r="G59" s="5">
        <v>1155849.689608844</v>
      </c>
      <c r="H59" s="5">
        <v>9.6240606961602332E-2</v>
      </c>
      <c r="I59" s="5">
        <v>1.4932692576162216</v>
      </c>
      <c r="J59" s="12">
        <v>5.4259199999999997E-6</v>
      </c>
      <c r="K59" s="26">
        <v>1290.0484424901288</v>
      </c>
      <c r="L59" s="26">
        <v>3.1106060187575002</v>
      </c>
      <c r="M59" s="5">
        <v>4521600</v>
      </c>
      <c r="N59" s="12">
        <v>136192771084.33734</v>
      </c>
      <c r="O59" s="12">
        <v>2.2615870322872357E-13</v>
      </c>
      <c r="P59" s="12">
        <v>0.34519161214528099</v>
      </c>
      <c r="Q59" s="5">
        <v>-0.46193976580525653</v>
      </c>
    </row>
    <row r="60" spans="1:17">
      <c r="A60" s="5">
        <v>800</v>
      </c>
      <c r="B60" s="5">
        <v>0.08</v>
      </c>
      <c r="C60" s="5">
        <v>-2.4259687322722812</v>
      </c>
      <c r="D60" s="5">
        <v>2143573333.3333333</v>
      </c>
      <c r="E60" s="5">
        <v>9.3311383456573456</v>
      </c>
      <c r="F60" s="5">
        <v>6.3297705021080297</v>
      </c>
      <c r="G60" s="5">
        <v>2136832.6066404679</v>
      </c>
      <c r="H60" s="5">
        <v>0.17792111628979748</v>
      </c>
      <c r="I60" s="5">
        <v>2.7606240403524973</v>
      </c>
      <c r="J60" s="12">
        <v>7.2345600000000007E-6</v>
      </c>
      <c r="K60" s="26">
        <v>1788.695537690244</v>
      </c>
      <c r="L60" s="26">
        <v>3.2525364235445293</v>
      </c>
      <c r="M60" s="5">
        <v>8038400</v>
      </c>
      <c r="N60" s="12">
        <v>242120481927.71085</v>
      </c>
      <c r="O60" s="12">
        <v>4.0205991685106414E-13</v>
      </c>
      <c r="P60" s="12">
        <v>0.35896483183639644</v>
      </c>
      <c r="Q60" s="5">
        <v>-0.44494809762652726</v>
      </c>
    </row>
    <row r="61" spans="1:17">
      <c r="A61" s="5">
        <v>1000</v>
      </c>
      <c r="B61" s="5">
        <v>0.1</v>
      </c>
      <c r="C61" s="5">
        <v>-2.5228787452803374</v>
      </c>
      <c r="D61" s="5">
        <v>4186666666.6666665</v>
      </c>
      <c r="E61" s="5">
        <v>9.6218683846815143</v>
      </c>
      <c r="F61" s="5">
        <v>6.5367702898932381</v>
      </c>
      <c r="G61" s="5">
        <v>3441678.4292409113</v>
      </c>
      <c r="H61" s="5">
        <v>0.28656772932896846</v>
      </c>
      <c r="I61" s="5">
        <v>4.4463848882682742</v>
      </c>
      <c r="J61" s="12">
        <v>9.0432000000000018E-6</v>
      </c>
      <c r="K61" s="26">
        <v>2304.7626021494088</v>
      </c>
      <c r="L61" s="26">
        <v>3.362626198321681</v>
      </c>
      <c r="M61" s="5">
        <v>12560000</v>
      </c>
      <c r="N61" s="12">
        <v>378313253012.04816</v>
      </c>
      <c r="O61" s="12">
        <v>6.2821862007978768E-13</v>
      </c>
      <c r="P61" s="12">
        <v>0.37002550852079114</v>
      </c>
      <c r="Q61" s="5">
        <v>-0.43176833585743213</v>
      </c>
    </row>
    <row r="62" spans="1:17">
      <c r="D62" s="5" t="s">
        <v>43</v>
      </c>
      <c r="J62" s="3"/>
      <c r="K62" s="3"/>
    </row>
    <row r="63" spans="1:17">
      <c r="J63" s="3"/>
      <c r="K63" s="3"/>
    </row>
    <row r="64" spans="1:17">
      <c r="C64" s="15"/>
      <c r="E64" s="15"/>
      <c r="F64" s="15"/>
    </row>
    <row r="65" spans="1:10" ht="18">
      <c r="C65" s="28" t="s">
        <v>4</v>
      </c>
      <c r="D65" s="18"/>
      <c r="E65" s="18"/>
      <c r="F65" s="18"/>
      <c r="G65" s="18"/>
      <c r="H65" s="18"/>
      <c r="I65" s="18"/>
      <c r="J65" s="18"/>
    </row>
    <row r="66" spans="1:10" ht="18">
      <c r="A66" s="30"/>
      <c r="B66" s="31"/>
      <c r="C66" s="18" t="s">
        <v>3</v>
      </c>
      <c r="D66" s="20">
        <v>7.1999999999999997E-6</v>
      </c>
      <c r="E66" s="18" t="s">
        <v>10</v>
      </c>
      <c r="F66" s="18" t="s">
        <v>33</v>
      </c>
      <c r="G66" s="18"/>
      <c r="H66" s="18"/>
      <c r="I66" s="18"/>
      <c r="J66" s="18"/>
    </row>
    <row r="67" spans="1:10">
      <c r="A67" s="31"/>
      <c r="B67" s="31"/>
      <c r="C67" s="18" t="s">
        <v>5</v>
      </c>
      <c r="D67" s="18">
        <v>0.3</v>
      </c>
      <c r="E67" s="18" t="s">
        <v>2</v>
      </c>
      <c r="F67" s="29" t="s">
        <v>48</v>
      </c>
      <c r="G67" s="18"/>
      <c r="H67" s="18"/>
      <c r="I67" s="18"/>
      <c r="J67" s="18"/>
    </row>
    <row r="68" spans="1:10">
      <c r="A68" s="31"/>
      <c r="B68" s="31"/>
      <c r="C68" s="18" t="s">
        <v>6</v>
      </c>
      <c r="D68" s="18">
        <v>3.1250000000000006E-6</v>
      </c>
      <c r="E68" s="18" t="s">
        <v>15</v>
      </c>
      <c r="F68" s="29"/>
      <c r="G68" s="18"/>
      <c r="H68" s="18"/>
      <c r="I68" s="18"/>
      <c r="J68" s="18"/>
    </row>
    <row r="69" spans="1:10">
      <c r="A69" s="31"/>
      <c r="B69" s="31"/>
      <c r="C69" s="18" t="s">
        <v>7</v>
      </c>
      <c r="D69" s="32">
        <v>17.239999999999998</v>
      </c>
      <c r="E69" s="18" t="s">
        <v>31</v>
      </c>
      <c r="F69" s="29" t="s">
        <v>48</v>
      </c>
      <c r="G69" s="18"/>
      <c r="H69" s="18"/>
      <c r="I69" s="18"/>
      <c r="J69" s="18"/>
    </row>
    <row r="70" spans="1:10">
      <c r="A70" s="31"/>
      <c r="B70" s="31"/>
      <c r="C70" s="18" t="s">
        <v>8</v>
      </c>
      <c r="D70" s="18">
        <v>15.515999999999998</v>
      </c>
      <c r="E70" s="18" t="s">
        <v>31</v>
      </c>
      <c r="F70" s="18"/>
      <c r="G70" s="18"/>
      <c r="H70" s="18"/>
      <c r="I70" s="18"/>
      <c r="J70" s="18"/>
    </row>
    <row r="71" spans="1:10">
      <c r="A71" s="31"/>
      <c r="B71" s="31"/>
      <c r="C71" s="18" t="s">
        <v>12</v>
      </c>
      <c r="D71" s="29">
        <v>1.66E-5</v>
      </c>
      <c r="E71" s="18" t="s">
        <v>13</v>
      </c>
      <c r="F71" s="29" t="s">
        <v>47</v>
      </c>
      <c r="G71" s="18"/>
      <c r="H71" s="18"/>
      <c r="I71" s="18"/>
      <c r="J71" s="18"/>
    </row>
    <row r="72" spans="1:10">
      <c r="A72" s="31"/>
      <c r="B72" s="31"/>
      <c r="C72" s="18" t="s">
        <v>14</v>
      </c>
      <c r="D72" s="18">
        <v>59774314.798327744</v>
      </c>
      <c r="E72" s="18" t="s">
        <v>16</v>
      </c>
      <c r="F72" s="29" t="s">
        <v>49</v>
      </c>
      <c r="G72" s="18"/>
      <c r="H72" s="18"/>
      <c r="I72" s="18"/>
      <c r="J72" s="18"/>
    </row>
    <row r="73" spans="1:10">
      <c r="A73" s="31"/>
      <c r="B73" s="31"/>
      <c r="C73" s="31"/>
    </row>
    <row r="74" spans="1:10" ht="18">
      <c r="A74" s="31"/>
      <c r="B74" s="31"/>
      <c r="C74" s="31"/>
      <c r="D74" s="33" t="s">
        <v>45</v>
      </c>
      <c r="E74" s="34"/>
      <c r="F74" s="34"/>
      <c r="G74" s="34"/>
      <c r="H74" s="34"/>
      <c r="I74" s="34"/>
    </row>
    <row r="75" spans="1:10" ht="46">
      <c r="A75" s="30"/>
      <c r="B75" s="31"/>
      <c r="C75" s="35"/>
      <c r="D75" s="34"/>
      <c r="E75" s="36" t="s">
        <v>39</v>
      </c>
      <c r="F75" s="37" t="s">
        <v>41</v>
      </c>
      <c r="G75" s="37" t="s">
        <v>40</v>
      </c>
      <c r="H75" s="37" t="s">
        <v>42</v>
      </c>
      <c r="I75" s="34"/>
    </row>
    <row r="76" spans="1:10">
      <c r="A76" s="31"/>
      <c r="B76" s="38"/>
      <c r="C76" s="31"/>
      <c r="D76" s="34"/>
      <c r="E76" s="34" t="s">
        <v>34</v>
      </c>
      <c r="F76" s="34">
        <v>6.1</v>
      </c>
      <c r="G76" s="34">
        <v>1258925.4117941677</v>
      </c>
      <c r="H76" s="34">
        <v>0.4</v>
      </c>
      <c r="I76" s="34">
        <v>503570.1647176671</v>
      </c>
    </row>
    <row r="77" spans="1:10">
      <c r="A77" s="31"/>
      <c r="B77" s="31"/>
      <c r="C77" s="31"/>
      <c r="D77" s="34"/>
      <c r="E77" s="34" t="s">
        <v>35</v>
      </c>
      <c r="F77" s="34">
        <v>6</v>
      </c>
      <c r="G77" s="34">
        <v>1000000</v>
      </c>
      <c r="H77" s="34">
        <v>0.28000000000000003</v>
      </c>
      <c r="I77" s="34">
        <v>280000</v>
      </c>
    </row>
    <row r="78" spans="1:10">
      <c r="A78" s="31"/>
      <c r="B78" s="31"/>
      <c r="C78" s="31"/>
      <c r="D78" s="34"/>
      <c r="E78" s="34" t="s">
        <v>36</v>
      </c>
      <c r="F78" s="34">
        <v>6.3</v>
      </c>
      <c r="G78" s="34">
        <v>1995262.31496888</v>
      </c>
      <c r="H78" s="34">
        <v>0.15</v>
      </c>
      <c r="I78" s="34">
        <v>299289.34724533197</v>
      </c>
    </row>
    <row r="79" spans="1:10">
      <c r="A79" s="31"/>
      <c r="B79" s="31"/>
      <c r="C79" s="31"/>
      <c r="D79" s="34"/>
      <c r="E79" s="34" t="s">
        <v>37</v>
      </c>
      <c r="F79" s="34">
        <v>6.3</v>
      </c>
      <c r="G79" s="34">
        <v>1995262.31496888</v>
      </c>
      <c r="H79" s="34">
        <v>0.05</v>
      </c>
      <c r="I79" s="34">
        <v>99763.115748444005</v>
      </c>
    </row>
    <row r="80" spans="1:10">
      <c r="A80" s="31"/>
      <c r="B80" s="31"/>
      <c r="C80" s="31"/>
      <c r="D80" s="34"/>
      <c r="E80" s="34" t="s">
        <v>38</v>
      </c>
      <c r="F80" s="34">
        <v>8.9</v>
      </c>
      <c r="G80" s="34">
        <v>794328234.72428453</v>
      </c>
      <c r="H80" s="34">
        <v>7.0000000000000007E-2</v>
      </c>
      <c r="I80" s="34">
        <v>55602976.430699922</v>
      </c>
    </row>
    <row r="81" spans="1:19">
      <c r="A81" s="31"/>
      <c r="B81" s="31"/>
      <c r="C81" s="31"/>
      <c r="D81" s="34"/>
      <c r="E81" s="34"/>
      <c r="F81" s="34"/>
      <c r="G81" s="34"/>
      <c r="H81" s="34"/>
      <c r="I81" s="34"/>
    </row>
    <row r="82" spans="1:19">
      <c r="A82" s="31"/>
      <c r="B82" s="31"/>
      <c r="C82" s="31"/>
      <c r="D82" s="34"/>
      <c r="E82" s="34"/>
      <c r="F82" s="34"/>
      <c r="G82" s="34"/>
      <c r="H82" s="37" t="s">
        <v>51</v>
      </c>
      <c r="I82" s="34">
        <v>59774314.798327744</v>
      </c>
    </row>
    <row r="84" spans="1:19" s="43" customFormat="1" ht="20">
      <c r="A84" s="42" t="s">
        <v>62</v>
      </c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</row>
    <row r="85" spans="1:19" ht="20">
      <c r="I85" s="6" t="s">
        <v>44</v>
      </c>
      <c r="J85" s="6"/>
      <c r="K85" s="6"/>
      <c r="L85" s="6"/>
      <c r="M85" s="6"/>
      <c r="N85" s="6"/>
      <c r="O85" s="7" t="s">
        <v>46</v>
      </c>
      <c r="P85" s="8"/>
      <c r="Q85" s="8"/>
      <c r="R85" s="8"/>
      <c r="S85" s="8"/>
    </row>
    <row r="86" spans="1:19">
      <c r="A86" s="2" t="s">
        <v>32</v>
      </c>
      <c r="B86" s="2" t="s">
        <v>57</v>
      </c>
      <c r="C86" s="2" t="s">
        <v>58</v>
      </c>
      <c r="D86" s="2" t="s">
        <v>50</v>
      </c>
      <c r="E86" s="2" t="s">
        <v>59</v>
      </c>
      <c r="F86" s="11" t="s">
        <v>1</v>
      </c>
      <c r="G86" s="11" t="s">
        <v>19</v>
      </c>
      <c r="H86" s="11" t="s">
        <v>20</v>
      </c>
      <c r="I86" s="11" t="s">
        <v>11</v>
      </c>
      <c r="J86" s="11" t="s">
        <v>21</v>
      </c>
      <c r="K86" s="11" t="s">
        <v>22</v>
      </c>
      <c r="L86" s="23" t="s">
        <v>25</v>
      </c>
      <c r="M86" s="24" t="s">
        <v>23</v>
      </c>
      <c r="N86" s="24" t="s">
        <v>26</v>
      </c>
      <c r="O86" s="11" t="s">
        <v>27</v>
      </c>
      <c r="P86" s="11" t="s">
        <v>17</v>
      </c>
      <c r="Q86" s="11" t="s">
        <v>28</v>
      </c>
      <c r="R86" s="11" t="s">
        <v>29</v>
      </c>
      <c r="S86" s="11" t="s">
        <v>30</v>
      </c>
    </row>
    <row r="87" spans="1:19">
      <c r="A87" s="3">
        <v>0.1</v>
      </c>
      <c r="B87" s="3">
        <v>0.2</v>
      </c>
      <c r="C87" s="3">
        <v>1.4771212547196626</v>
      </c>
      <c r="D87" s="3">
        <v>1.0000000000000001E-5</v>
      </c>
      <c r="E87" s="3">
        <v>2.0000000000000002E-5</v>
      </c>
      <c r="F87" s="5">
        <v>6.2800000000000009E-3</v>
      </c>
      <c r="G87" s="5">
        <v>-2.2020403562628039</v>
      </c>
      <c r="H87" s="5">
        <v>-1.8818527336591164</v>
      </c>
      <c r="I87" s="5">
        <v>1.3126449326382668E-2</v>
      </c>
      <c r="J87" s="12">
        <v>1.0929599772175411E-9</v>
      </c>
      <c r="K87" s="5">
        <v>9.5415406011091329E-10</v>
      </c>
      <c r="L87" s="25">
        <v>3.3912000000000004E-9</v>
      </c>
      <c r="M87" s="26">
        <v>1.3188833323808404E-3</v>
      </c>
      <c r="N87" s="26">
        <v>-2.8797936201808421</v>
      </c>
      <c r="O87" s="5">
        <v>0.18840000000000007</v>
      </c>
      <c r="P87" s="12">
        <v>5674.698795180725</v>
      </c>
      <c r="Q87" s="12">
        <v>9.4232793011968203E-21</v>
      </c>
      <c r="R87" s="12">
        <v>0.15821092331774059</v>
      </c>
      <c r="S87" s="5">
        <v>-0.80076353491642172</v>
      </c>
    </row>
    <row r="88" spans="1:19">
      <c r="A88" s="3">
        <v>0.2</v>
      </c>
      <c r="B88" s="3">
        <v>0.4</v>
      </c>
      <c r="C88" s="3">
        <v>1.1760912590556813</v>
      </c>
      <c r="D88" s="3">
        <v>2.0000000000000002E-5</v>
      </c>
      <c r="E88" s="3">
        <v>4.0000000000000003E-5</v>
      </c>
      <c r="F88" s="5">
        <v>5.0240000000000007E-2</v>
      </c>
      <c r="G88" s="5">
        <v>-1.2989503692708602</v>
      </c>
      <c r="H88" s="5">
        <v>-1.2388526629208525</v>
      </c>
      <c r="I88" s="5">
        <v>5.7696216816419142E-2</v>
      </c>
      <c r="J88" s="12">
        <v>4.8040147224329009E-9</v>
      </c>
      <c r="K88" s="5">
        <v>4.1939048526839228E-9</v>
      </c>
      <c r="L88" s="25">
        <v>6.7824000000000009E-9</v>
      </c>
      <c r="M88" s="26">
        <v>2.8985210245570723E-3</v>
      </c>
      <c r="N88" s="26">
        <v>-2.5378235451065594</v>
      </c>
      <c r="O88" s="5">
        <v>0.75360000000000027</v>
      </c>
      <c r="P88" s="12">
        <v>22698.7951807229</v>
      </c>
      <c r="Q88" s="12">
        <v>3.7693117204787281E-20</v>
      </c>
      <c r="R88" s="12">
        <v>0.17385074035443154</v>
      </c>
      <c r="S88" s="5">
        <v>-0.75982345550612029</v>
      </c>
    </row>
    <row r="89" spans="1:19">
      <c r="A89" s="3">
        <v>0.4</v>
      </c>
      <c r="B89" s="3">
        <v>0.8</v>
      </c>
      <c r="C89" s="3">
        <v>0.87506126339170009</v>
      </c>
      <c r="D89" s="3">
        <v>4.0000000000000003E-5</v>
      </c>
      <c r="E89" s="3">
        <v>8.0000000000000007E-5</v>
      </c>
      <c r="F89" s="5">
        <v>0.40192000000000005</v>
      </c>
      <c r="G89" s="5">
        <v>-0.39586038227891662</v>
      </c>
      <c r="H89" s="5">
        <v>-0.59585259218258857</v>
      </c>
      <c r="I89" s="5">
        <v>0.2535989247478091</v>
      </c>
      <c r="J89" s="12">
        <v>2.1115647356187269E-8</v>
      </c>
      <c r="K89" s="5">
        <v>1.8433960141951488E-8</v>
      </c>
      <c r="L89" s="25">
        <v>1.3564800000000002E-8</v>
      </c>
      <c r="M89" s="26">
        <v>6.3701041051395964E-3</v>
      </c>
      <c r="N89" s="26">
        <v>-2.1958534700322767</v>
      </c>
      <c r="O89" s="5">
        <v>3.0144000000000011</v>
      </c>
      <c r="P89" s="12">
        <v>90795.1807228916</v>
      </c>
      <c r="Q89" s="12">
        <v>1.5077246881914912E-19</v>
      </c>
      <c r="R89" s="12">
        <v>0.1910366192673302</v>
      </c>
      <c r="S89" s="5">
        <v>-0.71888337609581865</v>
      </c>
    </row>
    <row r="90" spans="1:19">
      <c r="A90" s="3">
        <v>0.8</v>
      </c>
      <c r="B90" s="3">
        <v>1.6</v>
      </c>
      <c r="C90" s="3">
        <v>0.57403126772771895</v>
      </c>
      <c r="D90" s="3">
        <v>8.0000000000000007E-5</v>
      </c>
      <c r="E90" s="3">
        <v>1.6000000000000001E-4</v>
      </c>
      <c r="F90" s="5">
        <v>3.2153600000000004</v>
      </c>
      <c r="G90" s="5">
        <v>0.50722960471302692</v>
      </c>
      <c r="H90" s="5">
        <v>4.7147478555675137E-2</v>
      </c>
      <c r="I90" s="5">
        <v>1.1146729921283667</v>
      </c>
      <c r="J90" s="12">
        <v>9.2812072616849845E-8</v>
      </c>
      <c r="K90" s="5">
        <v>8.1024939394509913E-8</v>
      </c>
      <c r="L90" s="25">
        <v>2.7129600000000004E-8</v>
      </c>
      <c r="M90" s="26">
        <v>1.3999631524672873E-2</v>
      </c>
      <c r="N90" s="26">
        <v>-1.8538833949579943</v>
      </c>
      <c r="O90" s="5">
        <v>12.057600000000004</v>
      </c>
      <c r="P90" s="12">
        <v>363180.7228915664</v>
      </c>
      <c r="Q90" s="12">
        <v>6.030898752765965E-19</v>
      </c>
      <c r="R90" s="12">
        <v>0.20992139479353428</v>
      </c>
      <c r="S90" s="5">
        <v>-0.67794329668551745</v>
      </c>
    </row>
    <row r="91" spans="1:19">
      <c r="A91" s="3">
        <v>1</v>
      </c>
      <c r="B91" s="3">
        <v>2</v>
      </c>
      <c r="C91" s="3">
        <v>0.47712125471966244</v>
      </c>
      <c r="D91" s="3">
        <v>1E-4</v>
      </c>
      <c r="E91" s="3">
        <v>2.0000000000000001E-4</v>
      </c>
      <c r="F91" s="5">
        <v>6.28</v>
      </c>
      <c r="G91" s="5">
        <v>0.79795964373719619</v>
      </c>
      <c r="H91" s="5">
        <v>0.25414726634088364</v>
      </c>
      <c r="I91" s="5">
        <v>1.7953423121416792</v>
      </c>
      <c r="J91" s="12">
        <v>1.4948728660630134E-7</v>
      </c>
      <c r="K91" s="5">
        <v>1.3050240120730108E-7</v>
      </c>
      <c r="L91" s="25">
        <v>3.3912000000000006E-8</v>
      </c>
      <c r="M91" s="26">
        <v>1.8038747512951869E-2</v>
      </c>
      <c r="N91" s="26">
        <v>-1.7437936201808419</v>
      </c>
      <c r="O91" s="5">
        <v>18.84</v>
      </c>
      <c r="P91" s="12">
        <v>567469.87951807224</v>
      </c>
      <c r="Q91" s="12">
        <v>9.4232793011968153E-19</v>
      </c>
      <c r="R91" s="12">
        <v>0.21638964034580838</v>
      </c>
      <c r="S91" s="5">
        <v>-0.66476353491642159</v>
      </c>
    </row>
    <row r="92" spans="1:19">
      <c r="A92" s="3">
        <v>2</v>
      </c>
      <c r="B92" s="3">
        <v>4</v>
      </c>
      <c r="C92" s="3">
        <v>0.17609125905568124</v>
      </c>
      <c r="D92" s="3">
        <v>2.0000000000000001E-4</v>
      </c>
      <c r="E92" s="3">
        <v>4.0000000000000002E-4</v>
      </c>
      <c r="F92" s="5">
        <v>50.24</v>
      </c>
      <c r="G92" s="5">
        <v>1.7010496307291398</v>
      </c>
      <c r="H92" s="5">
        <v>0.8971473370791474</v>
      </c>
      <c r="I92" s="5">
        <v>7.8912778867644455</v>
      </c>
      <c r="J92" s="12">
        <v>6.5705894144583225E-7</v>
      </c>
      <c r="K92" s="5">
        <v>5.7361245588221157E-7</v>
      </c>
      <c r="L92" s="25">
        <v>6.7824000000000012E-8</v>
      </c>
      <c r="M92" s="26">
        <v>3.9643907568823231E-2</v>
      </c>
      <c r="N92" s="26">
        <v>-1.4018235451065593</v>
      </c>
      <c r="O92" s="5">
        <v>75.36</v>
      </c>
      <c r="P92" s="12">
        <v>2269879.5180722889</v>
      </c>
      <c r="Q92" s="12">
        <v>3.7693117204787261E-18</v>
      </c>
      <c r="R92" s="12">
        <v>0.23778066893393571</v>
      </c>
      <c r="S92" s="5">
        <v>-0.62382345550611995</v>
      </c>
    </row>
    <row r="93" spans="1:19">
      <c r="A93" s="3">
        <v>4</v>
      </c>
      <c r="B93" s="3">
        <v>8</v>
      </c>
      <c r="C93" s="3">
        <v>-0.12493873660829995</v>
      </c>
      <c r="D93" s="3">
        <v>4.0000000000000002E-4</v>
      </c>
      <c r="E93" s="3">
        <v>8.0000000000000004E-4</v>
      </c>
      <c r="F93" s="5">
        <v>401.92</v>
      </c>
      <c r="G93" s="5">
        <v>2.6041396177210832</v>
      </c>
      <c r="H93" s="5">
        <v>1.5401474078174111</v>
      </c>
      <c r="I93" s="5">
        <v>34.685455951769093</v>
      </c>
      <c r="J93" s="12">
        <v>2.8880479560174099E-6</v>
      </c>
      <c r="K93" s="5">
        <v>2.5212658656031989E-6</v>
      </c>
      <c r="L93" s="25">
        <v>1.3564800000000002E-7</v>
      </c>
      <c r="M93" s="26">
        <v>8.7125750066458729E-2</v>
      </c>
      <c r="N93" s="26">
        <v>-1.0598534700322768</v>
      </c>
      <c r="O93" s="5">
        <v>301.44</v>
      </c>
      <c r="P93" s="12">
        <v>9079518.0722891558</v>
      </c>
      <c r="Q93" s="12">
        <v>1.5077246881914905E-17</v>
      </c>
      <c r="R93" s="12">
        <v>0.26128629091630684</v>
      </c>
      <c r="S93" s="5">
        <v>-0.58288337609581875</v>
      </c>
    </row>
    <row r="94" spans="1:19">
      <c r="A94" s="3">
        <v>6</v>
      </c>
      <c r="B94" s="3">
        <v>12</v>
      </c>
      <c r="C94" s="3">
        <v>-0.3010299956639812</v>
      </c>
      <c r="D94" s="3">
        <v>6.0000000000000006E-4</v>
      </c>
      <c r="E94" s="3">
        <v>1.2000000000000001E-3</v>
      </c>
      <c r="F94" s="5">
        <v>1356.48</v>
      </c>
      <c r="G94" s="5">
        <v>3.1324133948881272</v>
      </c>
      <c r="H94" s="5">
        <v>1.9162783371603465</v>
      </c>
      <c r="I94" s="5">
        <v>82.466647029916984</v>
      </c>
      <c r="J94" s="12">
        <v>6.8664985037399659E-6</v>
      </c>
      <c r="K94" s="5">
        <v>5.9944531937649901E-6</v>
      </c>
      <c r="L94" s="25">
        <v>2.0347200000000004E-7</v>
      </c>
      <c r="M94" s="26">
        <v>0.13809762201076015</v>
      </c>
      <c r="N94" s="26">
        <v>-0.85981379974502259</v>
      </c>
      <c r="O94" s="5">
        <v>678.24</v>
      </c>
      <c r="P94" s="12">
        <v>20428915.662650604</v>
      </c>
      <c r="Q94" s="12">
        <v>3.3923805484308541E-17</v>
      </c>
      <c r="R94" s="12">
        <v>0.27609912807660086</v>
      </c>
      <c r="S94" s="5">
        <v>-0.55893496486424576</v>
      </c>
    </row>
    <row r="95" spans="1:19">
      <c r="A95" s="3">
        <v>8</v>
      </c>
      <c r="B95" s="3">
        <v>16</v>
      </c>
      <c r="C95" s="3">
        <v>-0.42596873227228116</v>
      </c>
      <c r="D95" s="3">
        <v>8.0000000000000004E-4</v>
      </c>
      <c r="E95" s="3">
        <v>1.6000000000000001E-3</v>
      </c>
      <c r="F95" s="5">
        <v>3215.36</v>
      </c>
      <c r="G95" s="5">
        <v>3.5072296047130269</v>
      </c>
      <c r="H95" s="5">
        <v>2.183147478555675</v>
      </c>
      <c r="I95" s="5">
        <v>152.4570382447142</v>
      </c>
      <c r="J95" s="12">
        <v>1.269417470813607E-5</v>
      </c>
      <c r="K95" s="5">
        <v>1.1082014520202789E-5</v>
      </c>
      <c r="L95" s="25">
        <v>2.7129600000000005E-7</v>
      </c>
      <c r="M95" s="26">
        <v>0.19147699584015457</v>
      </c>
      <c r="N95" s="26">
        <v>-0.71788339495799414</v>
      </c>
      <c r="O95" s="5">
        <v>1205.76</v>
      </c>
      <c r="P95" s="12">
        <v>36318072.289156623</v>
      </c>
      <c r="Q95" s="12">
        <v>6.0308987527659618E-17</v>
      </c>
      <c r="R95" s="12">
        <v>0.28711554276840334</v>
      </c>
      <c r="S95" s="5">
        <v>-0.54194329668551722</v>
      </c>
    </row>
    <row r="96" spans="1:19">
      <c r="A96" s="3">
        <v>10</v>
      </c>
      <c r="B96" s="3">
        <v>20</v>
      </c>
      <c r="C96" s="3">
        <v>-0.52287874528033751</v>
      </c>
      <c r="D96" s="3">
        <v>1E-3</v>
      </c>
      <c r="E96" s="3">
        <v>2E-3</v>
      </c>
      <c r="F96" s="5">
        <v>6280</v>
      </c>
      <c r="G96" s="5">
        <v>3.7979596437371961</v>
      </c>
      <c r="H96" s="5">
        <v>2.3901472663408834</v>
      </c>
      <c r="I96" s="5">
        <v>245.55414321280739</v>
      </c>
      <c r="J96" s="12">
        <v>2.0445807095154654E-5</v>
      </c>
      <c r="K96" s="5">
        <v>1.7849189594070012E-5</v>
      </c>
      <c r="L96" s="25">
        <v>3.3912000000000003E-7</v>
      </c>
      <c r="M96" s="26">
        <v>0.24672114951109689</v>
      </c>
      <c r="N96" s="26">
        <v>-0.60779362018084226</v>
      </c>
      <c r="O96" s="5">
        <v>1884.0000000000002</v>
      </c>
      <c r="P96" s="12">
        <v>56746987.951807238</v>
      </c>
      <c r="Q96" s="12">
        <v>9.4232793011968171E-17</v>
      </c>
      <c r="R96" s="12">
        <v>0.29596234866128046</v>
      </c>
      <c r="S96" s="5">
        <v>-0.52876353491642181</v>
      </c>
    </row>
    <row r="97" spans="1:19">
      <c r="A97" s="3">
        <v>20</v>
      </c>
      <c r="B97" s="3">
        <v>40</v>
      </c>
      <c r="C97" s="3">
        <v>-0.82390874094431865</v>
      </c>
      <c r="D97" s="3">
        <v>2E-3</v>
      </c>
      <c r="E97" s="3">
        <v>4.0000000000000001E-3</v>
      </c>
      <c r="F97" s="5">
        <v>50240</v>
      </c>
      <c r="G97" s="5">
        <v>4.7010496307291394</v>
      </c>
      <c r="H97" s="5">
        <v>3.0331473370791469</v>
      </c>
      <c r="I97" s="5">
        <v>1079.3128236514822</v>
      </c>
      <c r="J97" s="12">
        <v>8.9867845433095925E-5</v>
      </c>
      <c r="K97" s="5">
        <v>7.8454629063092745E-5</v>
      </c>
      <c r="L97" s="25">
        <v>6.7824000000000007E-7</v>
      </c>
      <c r="M97" s="26">
        <v>0.5422211514113694</v>
      </c>
      <c r="N97" s="26">
        <v>-0.2658235451065597</v>
      </c>
      <c r="O97" s="5">
        <v>7536.0000000000009</v>
      </c>
      <c r="P97" s="12">
        <v>226987951.80722895</v>
      </c>
      <c r="Q97" s="12">
        <v>3.7693117204787268E-16</v>
      </c>
      <c r="R97" s="12">
        <v>0.32521947507040699</v>
      </c>
      <c r="S97" s="5">
        <v>-0.48782345550612038</v>
      </c>
    </row>
    <row r="98" spans="1:19">
      <c r="A98" s="3">
        <v>40</v>
      </c>
      <c r="B98" s="3">
        <v>80</v>
      </c>
      <c r="C98" s="3">
        <v>-1.1249387366082999</v>
      </c>
      <c r="D98" s="3">
        <v>4.0000000000000001E-3</v>
      </c>
      <c r="E98" s="3">
        <v>8.0000000000000002E-3</v>
      </c>
      <c r="F98" s="5">
        <v>401920</v>
      </c>
      <c r="G98" s="5">
        <v>5.6041396177210832</v>
      </c>
      <c r="H98" s="5">
        <v>3.6761474078174108</v>
      </c>
      <c r="I98" s="5">
        <v>4744.0297934169685</v>
      </c>
      <c r="J98" s="12">
        <v>3.9500664391481832E-4</v>
      </c>
      <c r="K98" s="5">
        <v>3.4484080013763639E-4</v>
      </c>
      <c r="L98" s="25">
        <v>1.3564800000000001E-6</v>
      </c>
      <c r="M98" s="26">
        <v>1.1916439981755502</v>
      </c>
      <c r="N98" s="26">
        <v>7.6146529967722962E-2</v>
      </c>
      <c r="O98" s="5">
        <v>30144.000000000004</v>
      </c>
      <c r="P98" s="12">
        <v>907951807.22891581</v>
      </c>
      <c r="Q98" s="12">
        <v>1.5077246881914907E-15</v>
      </c>
      <c r="R98" s="12">
        <v>0.35736879181925557</v>
      </c>
      <c r="S98" s="5">
        <v>-0.44688337609581896</v>
      </c>
    </row>
    <row r="99" spans="1:19">
      <c r="A99" s="3">
        <v>60</v>
      </c>
      <c r="B99" s="3">
        <v>120</v>
      </c>
      <c r="C99" s="3">
        <v>-1.3010299956639813</v>
      </c>
      <c r="D99" s="3">
        <v>6.0000000000000001E-3</v>
      </c>
      <c r="E99" s="3">
        <v>1.2E-2</v>
      </c>
      <c r="F99" s="5">
        <v>1356480</v>
      </c>
      <c r="G99" s="5">
        <v>6.1324133948881272</v>
      </c>
      <c r="H99" s="5">
        <v>4.0522783371603461</v>
      </c>
      <c r="I99" s="5">
        <v>11279.201029305565</v>
      </c>
      <c r="J99" s="12">
        <v>9.3915079344759076E-4</v>
      </c>
      <c r="K99" s="5">
        <v>8.1987864267974678E-4</v>
      </c>
      <c r="L99" s="25">
        <v>2.0347200000000003E-6</v>
      </c>
      <c r="M99" s="26">
        <v>1.8888009837035629</v>
      </c>
      <c r="N99" s="26">
        <v>0.27618620025497698</v>
      </c>
      <c r="O99" s="5">
        <v>67824</v>
      </c>
      <c r="P99" s="12">
        <v>2042891566.2650602</v>
      </c>
      <c r="Q99" s="12">
        <v>3.3923805484308535E-15</v>
      </c>
      <c r="R99" s="12">
        <v>0.37762873619224685</v>
      </c>
      <c r="S99" s="5">
        <v>-0.42293496486424614</v>
      </c>
    </row>
    <row r="100" spans="1:19">
      <c r="A100" s="3">
        <v>80</v>
      </c>
      <c r="B100" s="3">
        <v>160</v>
      </c>
      <c r="C100" s="3">
        <v>-1.4259687322722812</v>
      </c>
      <c r="D100" s="3">
        <v>8.0000000000000002E-3</v>
      </c>
      <c r="E100" s="3">
        <v>1.6E-2</v>
      </c>
      <c r="F100" s="5">
        <v>3215360</v>
      </c>
      <c r="G100" s="5">
        <v>6.5072296047130269</v>
      </c>
      <c r="H100" s="5">
        <v>4.3191474785556752</v>
      </c>
      <c r="I100" s="5">
        <v>20851.988587226457</v>
      </c>
      <c r="J100" s="12">
        <v>1.7362188665467489E-3</v>
      </c>
      <c r="K100" s="5">
        <v>1.5157190704953119E-3</v>
      </c>
      <c r="L100" s="25">
        <v>2.7129600000000003E-6</v>
      </c>
      <c r="M100" s="26">
        <v>2.6188860664907607</v>
      </c>
      <c r="N100" s="26">
        <v>0.4181166050420061</v>
      </c>
      <c r="O100" s="5">
        <v>120576.00000000001</v>
      </c>
      <c r="P100" s="12">
        <v>3631807228.9156632</v>
      </c>
      <c r="Q100" s="12">
        <v>6.0308987527659629E-15</v>
      </c>
      <c r="R100" s="12">
        <v>0.3926962041209433</v>
      </c>
      <c r="S100" s="5">
        <v>-0.40594329668551704</v>
      </c>
    </row>
    <row r="101" spans="1:19">
      <c r="A101" s="3">
        <v>100</v>
      </c>
      <c r="B101" s="3">
        <v>200</v>
      </c>
      <c r="C101" s="3">
        <v>-1.5228787452803376</v>
      </c>
      <c r="D101" s="3">
        <v>0.01</v>
      </c>
      <c r="E101" s="3">
        <v>0.02</v>
      </c>
      <c r="F101" s="5">
        <v>6280000</v>
      </c>
      <c r="G101" s="5">
        <v>6.7979596437371965</v>
      </c>
      <c r="H101" s="5">
        <v>4.5261472663408835</v>
      </c>
      <c r="I101" s="5">
        <v>33585.147991664853</v>
      </c>
      <c r="J101" s="12">
        <v>2.7964319726615197E-3</v>
      </c>
      <c r="K101" s="5">
        <v>2.4412851121335065E-3</v>
      </c>
      <c r="L101" s="25">
        <v>3.3912000000000002E-6</v>
      </c>
      <c r="M101" s="26">
        <v>3.3744762807047097</v>
      </c>
      <c r="N101" s="26">
        <v>0.52820637981915841</v>
      </c>
      <c r="O101" s="5">
        <v>188400</v>
      </c>
      <c r="P101" s="12">
        <v>5674698795.1807232</v>
      </c>
      <c r="Q101" s="12">
        <v>9.4232793011968161E-15</v>
      </c>
      <c r="R101" s="12">
        <v>0.40479623555508309</v>
      </c>
      <c r="S101" s="5">
        <v>-0.39276353491642102</v>
      </c>
    </row>
    <row r="102" spans="1:19">
      <c r="A102" s="3">
        <v>200</v>
      </c>
      <c r="B102" s="3">
        <v>400</v>
      </c>
      <c r="C102" s="3">
        <v>-1.8239087409443189</v>
      </c>
      <c r="D102" s="3">
        <v>0.02</v>
      </c>
      <c r="E102" s="3">
        <v>0.04</v>
      </c>
      <c r="F102" s="5">
        <v>50240000</v>
      </c>
      <c r="G102" s="5">
        <v>7.7010496307291394</v>
      </c>
      <c r="H102" s="5">
        <v>5.1691473370791465</v>
      </c>
      <c r="I102" s="5">
        <v>147620.72607433799</v>
      </c>
      <c r="J102" s="12">
        <v>1.2291484269303746E-2</v>
      </c>
      <c r="K102" s="5">
        <v>1.073046576710217E-2</v>
      </c>
      <c r="L102" s="25">
        <v>6.7824000000000005E-6</v>
      </c>
      <c r="M102" s="26">
        <v>7.4161149863310074</v>
      </c>
      <c r="N102" s="26">
        <v>0.87017645489343998</v>
      </c>
      <c r="O102" s="5">
        <v>753600</v>
      </c>
      <c r="P102" s="12">
        <v>22698795180.722893</v>
      </c>
      <c r="Q102" s="12">
        <v>3.7693117204787264E-14</v>
      </c>
      <c r="R102" s="12">
        <v>0.44481205069894592</v>
      </c>
      <c r="S102" s="5">
        <v>-0.35182345550612071</v>
      </c>
    </row>
    <row r="103" spans="1:19">
      <c r="A103" s="3">
        <v>400</v>
      </c>
      <c r="B103" s="3">
        <v>800</v>
      </c>
      <c r="C103" s="3">
        <v>-2.1249387366082999</v>
      </c>
      <c r="D103" s="3">
        <v>0.04</v>
      </c>
      <c r="E103" s="3">
        <v>0.08</v>
      </c>
      <c r="F103" s="5">
        <v>401920000</v>
      </c>
      <c r="G103" s="5">
        <v>8.6041396177210832</v>
      </c>
      <c r="H103" s="5">
        <v>5.8121474078174105</v>
      </c>
      <c r="I103" s="5">
        <v>648854.62979419087</v>
      </c>
      <c r="J103" s="12">
        <v>5.4026197318417228E-2</v>
      </c>
      <c r="K103" s="5">
        <v>4.7164870258978239E-2</v>
      </c>
      <c r="L103" s="25">
        <v>1.3564800000000001E-5</v>
      </c>
      <c r="M103" s="26">
        <v>16.298458461529879</v>
      </c>
      <c r="N103" s="26">
        <v>1.212146529967723</v>
      </c>
      <c r="O103" s="5">
        <v>3014400</v>
      </c>
      <c r="P103" s="12">
        <v>90795180722.891571</v>
      </c>
      <c r="Q103" s="12">
        <v>1.5077246881914906E-13</v>
      </c>
      <c r="R103" s="12">
        <v>0.48878359793955811</v>
      </c>
      <c r="S103" s="5">
        <v>-0.31088337609581879</v>
      </c>
    </row>
    <row r="104" spans="1:19">
      <c r="A104" s="3">
        <v>600</v>
      </c>
      <c r="B104" s="3">
        <v>1200</v>
      </c>
      <c r="C104" s="3">
        <v>-2.3010299956639813</v>
      </c>
      <c r="D104" s="3">
        <v>6.0000000000000005E-2</v>
      </c>
      <c r="E104" s="3">
        <v>0.12000000000000001</v>
      </c>
      <c r="F104" s="5">
        <v>1356480000</v>
      </c>
      <c r="G104" s="5">
        <v>9.1324133948881272</v>
      </c>
      <c r="H104" s="5">
        <v>6.1882783371603463</v>
      </c>
      <c r="I104" s="5">
        <v>1542688.8377471617</v>
      </c>
      <c r="J104" s="12">
        <v>0.1284503611779485</v>
      </c>
      <c r="K104" s="5">
        <v>0.11213716530834904</v>
      </c>
      <c r="L104" s="25">
        <v>2.0347200000000001E-5</v>
      </c>
      <c r="M104" s="26">
        <v>25.83367551225162</v>
      </c>
      <c r="N104" s="26">
        <v>1.4121862002549777</v>
      </c>
      <c r="O104" s="5">
        <v>6782400</v>
      </c>
      <c r="P104" s="12">
        <v>204289156626.50601</v>
      </c>
      <c r="Q104" s="12">
        <v>3.3923805484308535E-13</v>
      </c>
      <c r="R104" s="12">
        <v>0.51649370786346727</v>
      </c>
      <c r="S104" s="5">
        <v>-0.28693496486424552</v>
      </c>
    </row>
    <row r="105" spans="1:19">
      <c r="A105" s="3">
        <v>800</v>
      </c>
      <c r="B105" s="3">
        <v>1600</v>
      </c>
      <c r="C105" s="3">
        <v>-2.4259687322722812</v>
      </c>
      <c r="D105" s="3">
        <v>0.08</v>
      </c>
      <c r="E105" s="3">
        <v>0.16</v>
      </c>
      <c r="F105" s="5">
        <v>3215360000</v>
      </c>
      <c r="G105" s="5">
        <v>9.5072296047130269</v>
      </c>
      <c r="H105" s="5">
        <v>6.4551474785556744</v>
      </c>
      <c r="I105" s="5">
        <v>2851986.5861745286</v>
      </c>
      <c r="J105" s="12">
        <v>0.23746765913193413</v>
      </c>
      <c r="K105" s="5">
        <v>0.20730926642217851</v>
      </c>
      <c r="L105" s="25">
        <v>2.7129600000000002E-5</v>
      </c>
      <c r="M105" s="26">
        <v>35.819259640907418</v>
      </c>
      <c r="N105" s="26">
        <v>1.5541166050420063</v>
      </c>
      <c r="O105" s="5">
        <v>12057600</v>
      </c>
      <c r="P105" s="12">
        <v>363180722891.56628</v>
      </c>
      <c r="Q105" s="12">
        <v>6.0308987527659623E-13</v>
      </c>
      <c r="R105" s="12">
        <v>0.53710191807828589</v>
      </c>
      <c r="S105" s="5">
        <v>-0.26994329668551681</v>
      </c>
    </row>
    <row r="106" spans="1:19">
      <c r="A106" s="3">
        <v>1000</v>
      </c>
      <c r="B106" s="3">
        <v>2000</v>
      </c>
      <c r="C106" s="3">
        <v>-2.5228787452803374</v>
      </c>
      <c r="D106" s="3">
        <v>0.1</v>
      </c>
      <c r="E106" s="3">
        <v>0.2</v>
      </c>
      <c r="F106" s="5">
        <v>6280000000</v>
      </c>
      <c r="G106" s="5">
        <v>9.7979596437371956</v>
      </c>
      <c r="H106" s="5">
        <v>6.6621472663408827</v>
      </c>
      <c r="I106" s="5">
        <v>4593537.5020102477</v>
      </c>
      <c r="J106" s="12">
        <v>0.38247606178270177</v>
      </c>
      <c r="K106" s="5">
        <v>0.33390160193629864</v>
      </c>
      <c r="L106" s="25">
        <v>3.391200000000001E-5</v>
      </c>
      <c r="M106" s="26">
        <v>46.153684804092933</v>
      </c>
      <c r="N106" s="26">
        <v>1.6642063798191575</v>
      </c>
      <c r="O106" s="5">
        <v>18840000</v>
      </c>
      <c r="P106" s="12">
        <v>567469879518.07227</v>
      </c>
      <c r="Q106" s="12">
        <v>9.4232793011968163E-13</v>
      </c>
      <c r="R106" s="12">
        <v>0.55365147986137353</v>
      </c>
      <c r="S106" s="5">
        <v>-0.25676353491642179</v>
      </c>
    </row>
    <row r="107" spans="1:19">
      <c r="D107" s="15"/>
      <c r="F107" s="15"/>
      <c r="G107" s="15"/>
      <c r="S107" s="5"/>
    </row>
    <row r="108" spans="1:19">
      <c r="S108" s="5"/>
    </row>
    <row r="109" spans="1:19" ht="18">
      <c r="A109" s="16"/>
      <c r="B109" s="3"/>
      <c r="C109" s="3"/>
      <c r="D109" s="3"/>
      <c r="E109" s="3"/>
      <c r="F109" s="3"/>
      <c r="G109" s="3"/>
      <c r="S109" s="5"/>
    </row>
    <row r="110" spans="1:19" ht="18">
      <c r="A110" s="3"/>
      <c r="B110" s="3"/>
      <c r="C110" s="3"/>
      <c r="D110" s="27"/>
      <c r="E110" s="28" t="s">
        <v>4</v>
      </c>
      <c r="F110" s="20"/>
      <c r="G110" s="18"/>
      <c r="S110" s="5"/>
    </row>
    <row r="111" spans="1:19">
      <c r="A111" s="3"/>
      <c r="B111" s="3"/>
      <c r="C111" s="3"/>
      <c r="D111" s="3"/>
      <c r="E111" s="18" t="s">
        <v>3</v>
      </c>
      <c r="F111" s="20">
        <v>9.0000000000000002E-6</v>
      </c>
      <c r="G111" s="18" t="s">
        <v>10</v>
      </c>
      <c r="O111" s="5">
        <v>5</v>
      </c>
      <c r="S111" s="5"/>
    </row>
    <row r="112" spans="1:19">
      <c r="A112" s="3"/>
      <c r="B112" s="3"/>
      <c r="C112" s="3"/>
      <c r="D112" s="3"/>
      <c r="E112" s="18" t="s">
        <v>5</v>
      </c>
      <c r="F112" s="18">
        <v>0.3</v>
      </c>
      <c r="G112" s="18" t="s">
        <v>2</v>
      </c>
      <c r="S112" s="5"/>
    </row>
    <row r="113" spans="1:19">
      <c r="A113" s="3"/>
      <c r="B113" s="3"/>
      <c r="C113" s="3"/>
      <c r="D113" s="3"/>
      <c r="E113" s="18" t="s">
        <v>6</v>
      </c>
      <c r="F113" s="18">
        <v>3.1250000000000006E-6</v>
      </c>
      <c r="G113" s="18" t="s">
        <v>15</v>
      </c>
      <c r="S113" s="5"/>
    </row>
    <row r="114" spans="1:19">
      <c r="A114" s="3"/>
      <c r="B114" s="3"/>
      <c r="C114" s="3"/>
      <c r="D114" s="3"/>
      <c r="E114" s="18" t="s">
        <v>7</v>
      </c>
      <c r="F114" s="18">
        <v>0.97</v>
      </c>
      <c r="G114" s="18" t="s">
        <v>9</v>
      </c>
      <c r="S114" s="5"/>
    </row>
    <row r="115" spans="1:19">
      <c r="A115" s="3"/>
      <c r="B115" s="3"/>
      <c r="C115" s="3"/>
      <c r="D115" s="4"/>
      <c r="E115" s="18" t="s">
        <v>8</v>
      </c>
      <c r="F115" s="18">
        <v>0.873</v>
      </c>
      <c r="G115" s="18" t="s">
        <v>9</v>
      </c>
      <c r="S115" s="5"/>
    </row>
    <row r="116" spans="1:19">
      <c r="A116" s="3"/>
      <c r="B116" s="3"/>
      <c r="C116" s="3"/>
      <c r="D116" s="4"/>
      <c r="E116" s="18" t="s">
        <v>12</v>
      </c>
      <c r="F116" s="29">
        <v>1.66E-5</v>
      </c>
      <c r="G116" s="18" t="s">
        <v>13</v>
      </c>
      <c r="S116" s="5"/>
    </row>
    <row r="117" spans="1:19">
      <c r="A117" s="3"/>
      <c r="B117" s="3"/>
      <c r="C117" s="3"/>
      <c r="D117" s="3"/>
      <c r="E117" s="18" t="s">
        <v>14</v>
      </c>
      <c r="F117" s="29">
        <v>2000000</v>
      </c>
      <c r="G117" s="18" t="s">
        <v>16</v>
      </c>
      <c r="S117" s="5"/>
    </row>
    <row r="118" spans="1:19">
      <c r="A118" s="3"/>
      <c r="B118" s="3"/>
      <c r="C118" s="3"/>
      <c r="D118" s="3"/>
      <c r="E118" s="3"/>
      <c r="F118" s="3"/>
      <c r="G118" s="3"/>
      <c r="S118" s="5"/>
    </row>
    <row r="119" spans="1:19" s="43" customFormat="1" ht="20">
      <c r="A119" s="42" t="s">
        <v>63</v>
      </c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</row>
    <row r="120" spans="1:19" ht="20">
      <c r="I120" s="6" t="s">
        <v>44</v>
      </c>
      <c r="J120" s="6"/>
      <c r="K120" s="6"/>
      <c r="L120" s="6"/>
      <c r="M120" s="6"/>
      <c r="N120" s="6"/>
      <c r="O120" s="7" t="s">
        <v>46</v>
      </c>
      <c r="P120" s="8"/>
      <c r="Q120" s="8"/>
      <c r="R120" s="8"/>
      <c r="S120" s="8"/>
    </row>
    <row r="121" spans="1:19">
      <c r="A121" s="2" t="s">
        <v>32</v>
      </c>
      <c r="B121" s="2" t="s">
        <v>57</v>
      </c>
      <c r="C121" s="2" t="s">
        <v>58</v>
      </c>
      <c r="D121" s="2" t="s">
        <v>50</v>
      </c>
      <c r="E121" s="2" t="s">
        <v>59</v>
      </c>
      <c r="F121" s="2" t="s">
        <v>1</v>
      </c>
      <c r="G121" s="2" t="s">
        <v>19</v>
      </c>
      <c r="H121" s="2" t="s">
        <v>20</v>
      </c>
      <c r="I121" s="2" t="s">
        <v>11</v>
      </c>
      <c r="J121" s="2" t="s">
        <v>21</v>
      </c>
      <c r="K121" s="2" t="s">
        <v>22</v>
      </c>
      <c r="L121" s="2" t="s">
        <v>25</v>
      </c>
      <c r="M121" s="2" t="s">
        <v>23</v>
      </c>
      <c r="N121" s="2" t="s">
        <v>26</v>
      </c>
      <c r="O121" s="2" t="s">
        <v>27</v>
      </c>
      <c r="P121" s="2" t="s">
        <v>17</v>
      </c>
      <c r="Q121" s="11" t="s">
        <v>28</v>
      </c>
      <c r="R121" s="11" t="s">
        <v>29</v>
      </c>
      <c r="S121" s="11" t="s">
        <v>30</v>
      </c>
    </row>
    <row r="122" spans="1:19">
      <c r="A122" s="3">
        <v>0.1</v>
      </c>
      <c r="B122" s="3">
        <v>0.2</v>
      </c>
      <c r="C122" s="3">
        <v>1.0000000000000001E-5</v>
      </c>
      <c r="D122" s="3">
        <v>2.0000000000000002E-5</v>
      </c>
      <c r="E122" s="3">
        <v>6.2800000000000009E-3</v>
      </c>
      <c r="F122" s="3">
        <v>-2.2020403562628039</v>
      </c>
      <c r="G122" s="3">
        <v>-1.8818527336591164</v>
      </c>
      <c r="H122" s="3">
        <v>1.3126449326382668E-2</v>
      </c>
      <c r="I122" s="3">
        <v>1.0929599772175411E-9</v>
      </c>
      <c r="J122" s="3">
        <v>1.6958367006507367E-8</v>
      </c>
      <c r="K122" s="4">
        <v>2.7129600000000001E-9</v>
      </c>
      <c r="L122" s="4">
        <v>2.9300964755471254E-2</v>
      </c>
      <c r="M122" s="4">
        <v>-1.5331180799503366</v>
      </c>
      <c r="N122" s="3">
        <v>0.18840000000000007</v>
      </c>
      <c r="O122" s="4">
        <v>5674.698795180725</v>
      </c>
      <c r="P122" s="4">
        <v>9.4232793011968203E-21</v>
      </c>
      <c r="Q122" s="12">
        <v>9.4084348412963772E-2</v>
      </c>
      <c r="R122" s="5">
        <v>-1.0264826184776183</v>
      </c>
      <c r="S122" s="3"/>
    </row>
    <row r="123" spans="1:19">
      <c r="A123" s="3">
        <v>0.2</v>
      </c>
      <c r="B123" s="3">
        <v>0.4</v>
      </c>
      <c r="C123" s="3">
        <v>2.0000000000000002E-5</v>
      </c>
      <c r="D123" s="3">
        <v>4.0000000000000003E-5</v>
      </c>
      <c r="E123" s="3">
        <v>5.0240000000000007E-2</v>
      </c>
      <c r="F123" s="3">
        <v>-1.2989503692708602</v>
      </c>
      <c r="G123" s="3">
        <v>-1.2388526629208525</v>
      </c>
      <c r="H123" s="3">
        <v>5.7696216816419142E-2</v>
      </c>
      <c r="I123" s="3">
        <v>4.8040147224329009E-9</v>
      </c>
      <c r="J123" s="3">
        <v>7.4539092433268886E-8</v>
      </c>
      <c r="K123" s="4">
        <v>5.4259200000000002E-9</v>
      </c>
      <c r="L123" s="4">
        <v>6.4394977401242171E-2</v>
      </c>
      <c r="M123" s="4">
        <v>-1.1911480048760539</v>
      </c>
      <c r="N123" s="3">
        <v>0.75360000000000027</v>
      </c>
      <c r="O123" s="4">
        <v>22698.7951807229</v>
      </c>
      <c r="P123" s="4">
        <v>3.7693117204787281E-20</v>
      </c>
      <c r="Q123" s="12">
        <v>0.10338498306155783</v>
      </c>
      <c r="R123" s="5">
        <v>-0.98554253906731704</v>
      </c>
      <c r="S123" s="3"/>
    </row>
    <row r="124" spans="1:19">
      <c r="A124" s="3">
        <v>0.4</v>
      </c>
      <c r="B124" s="3">
        <v>0.8</v>
      </c>
      <c r="C124" s="3">
        <v>4.0000000000000003E-5</v>
      </c>
      <c r="D124" s="3">
        <v>8.0000000000000007E-5</v>
      </c>
      <c r="E124" s="3">
        <v>0.40192000000000005</v>
      </c>
      <c r="F124" s="3">
        <v>-0.39586038227891662</v>
      </c>
      <c r="G124" s="3">
        <v>-0.59585259218258857</v>
      </c>
      <c r="H124" s="3">
        <v>0.2535989247478091</v>
      </c>
      <c r="I124" s="3">
        <v>2.1115647356187269E-8</v>
      </c>
      <c r="J124" s="3">
        <v>3.2763038437860164E-7</v>
      </c>
      <c r="K124" s="4">
        <v>1.085184E-8</v>
      </c>
      <c r="L124" s="4">
        <v>0.14152138501624567</v>
      </c>
      <c r="M124" s="4">
        <v>-0.84917792980177109</v>
      </c>
      <c r="N124" s="3">
        <v>3.0144000000000011</v>
      </c>
      <c r="O124" s="4">
        <v>90795.1807228916</v>
      </c>
      <c r="P124" s="4">
        <v>1.5077246881914912E-19</v>
      </c>
      <c r="Q124" s="12">
        <v>0.11360502467130712</v>
      </c>
      <c r="R124" s="5">
        <v>-0.94460245965701539</v>
      </c>
      <c r="S124" s="3"/>
    </row>
    <row r="125" spans="1:19">
      <c r="A125" s="3">
        <v>0.8</v>
      </c>
      <c r="B125" s="3">
        <v>1.6</v>
      </c>
      <c r="C125" s="3">
        <v>8.0000000000000007E-5</v>
      </c>
      <c r="D125" s="3">
        <v>1.6000000000000001E-4</v>
      </c>
      <c r="E125" s="3">
        <v>3.2153600000000004</v>
      </c>
      <c r="F125" s="3">
        <v>0.50722960471302692</v>
      </c>
      <c r="G125" s="3">
        <v>4.7147478555675137E-2</v>
      </c>
      <c r="H125" s="3">
        <v>1.1146729921283667</v>
      </c>
      <c r="I125" s="3">
        <v>9.2812072616849845E-8</v>
      </c>
      <c r="J125" s="3">
        <v>1.4400721187230422E-6</v>
      </c>
      <c r="K125" s="4">
        <v>2.1703680000000001E-8</v>
      </c>
      <c r="L125" s="4">
        <v>0.31102274160484583</v>
      </c>
      <c r="M125" s="4">
        <v>-0.50720785472748864</v>
      </c>
      <c r="N125" s="3">
        <v>12.057600000000004</v>
      </c>
      <c r="O125" s="4">
        <v>363180.7228915664</v>
      </c>
      <c r="P125" s="4">
        <v>6.030898752765965E-19</v>
      </c>
      <c r="Q125" s="12">
        <v>0.12483536049799125</v>
      </c>
      <c r="R125" s="5">
        <v>-0.90366238024671408</v>
      </c>
      <c r="S125" s="3"/>
    </row>
    <row r="126" spans="1:19">
      <c r="A126" s="3">
        <v>1</v>
      </c>
      <c r="B126" s="3">
        <v>2</v>
      </c>
      <c r="C126" s="3">
        <v>1E-4</v>
      </c>
      <c r="D126" s="3">
        <v>2.0000000000000001E-4</v>
      </c>
      <c r="E126" s="3">
        <v>6.28</v>
      </c>
      <c r="F126" s="3">
        <v>0.79795964373719619</v>
      </c>
      <c r="G126" s="3">
        <v>0.25414726634088364</v>
      </c>
      <c r="H126" s="3">
        <v>1.7953423121416792</v>
      </c>
      <c r="I126" s="3">
        <v>1.4948728660630134E-7</v>
      </c>
      <c r="J126" s="3">
        <v>2.3194447389833714E-6</v>
      </c>
      <c r="K126" s="4">
        <v>2.7129600000000004E-8</v>
      </c>
      <c r="L126" s="4">
        <v>0.40075774113826051</v>
      </c>
      <c r="M126" s="4">
        <v>-0.3971180799503366</v>
      </c>
      <c r="N126" s="3">
        <v>18.84</v>
      </c>
      <c r="O126" s="4">
        <v>567469.87951807224</v>
      </c>
      <c r="P126" s="4">
        <v>9.4232793011968153E-19</v>
      </c>
      <c r="Q126" s="12">
        <v>0.12868187536181369</v>
      </c>
      <c r="R126" s="5">
        <v>-0.89048261847761823</v>
      </c>
      <c r="S126" s="3"/>
    </row>
    <row r="127" spans="1:19">
      <c r="A127" s="3">
        <v>2</v>
      </c>
      <c r="B127" s="3">
        <v>4</v>
      </c>
      <c r="C127" s="3">
        <v>2.0000000000000001E-4</v>
      </c>
      <c r="D127" s="3">
        <v>4.0000000000000002E-4</v>
      </c>
      <c r="E127" s="3">
        <v>50.24</v>
      </c>
      <c r="F127" s="3">
        <v>1.7010496307291398</v>
      </c>
      <c r="G127" s="3">
        <v>0.8971473370791474</v>
      </c>
      <c r="H127" s="3">
        <v>7.8912778867644455</v>
      </c>
      <c r="I127" s="3">
        <v>6.5705894144583225E-7</v>
      </c>
      <c r="J127" s="3">
        <v>1.0194926535473534E-5</v>
      </c>
      <c r="K127" s="4">
        <v>5.4259200000000007E-8</v>
      </c>
      <c r="L127" s="4">
        <v>0.88074866815272224</v>
      </c>
      <c r="M127" s="4">
        <v>-5.5148004876053758E-2</v>
      </c>
      <c r="N127" s="3">
        <v>75.36</v>
      </c>
      <c r="O127" s="4">
        <v>2269879.5180722889</v>
      </c>
      <c r="P127" s="4">
        <v>3.7693117204787261E-18</v>
      </c>
      <c r="Q127" s="12">
        <v>0.14140262146703136</v>
      </c>
      <c r="R127" s="5">
        <v>-0.84954253906731658</v>
      </c>
      <c r="S127" s="3"/>
    </row>
    <row r="128" spans="1:19">
      <c r="A128" s="3">
        <v>4</v>
      </c>
      <c r="B128" s="3">
        <v>8</v>
      </c>
      <c r="C128" s="3">
        <v>4.0000000000000002E-4</v>
      </c>
      <c r="D128" s="3">
        <v>8.0000000000000004E-4</v>
      </c>
      <c r="E128" s="3">
        <v>401.92</v>
      </c>
      <c r="F128" s="3">
        <v>2.6041396177210832</v>
      </c>
      <c r="G128" s="3">
        <v>1.5401474078174111</v>
      </c>
      <c r="H128" s="3">
        <v>34.685455951769093</v>
      </c>
      <c r="I128" s="3">
        <v>2.8880479560174099E-6</v>
      </c>
      <c r="J128" s="3">
        <v>4.4810952085566134E-5</v>
      </c>
      <c r="K128" s="4">
        <v>1.0851840000000001E-7</v>
      </c>
      <c r="L128" s="4">
        <v>1.9356287772496761</v>
      </c>
      <c r="M128" s="4">
        <v>0.28682207019822875</v>
      </c>
      <c r="N128" s="3">
        <v>301.44</v>
      </c>
      <c r="O128" s="4">
        <v>9079518.0722891558</v>
      </c>
      <c r="P128" s="4">
        <v>1.5077246881914905E-17</v>
      </c>
      <c r="Q128" s="12">
        <v>0.15538086697547437</v>
      </c>
      <c r="R128" s="5">
        <v>-0.80860245965701538</v>
      </c>
      <c r="S128" s="3"/>
    </row>
    <row r="129" spans="1:19">
      <c r="A129" s="3">
        <v>6</v>
      </c>
      <c r="B129" s="3">
        <v>12</v>
      </c>
      <c r="C129" s="3">
        <v>6.0000000000000006E-4</v>
      </c>
      <c r="D129" s="3">
        <v>1.2000000000000001E-3</v>
      </c>
      <c r="E129" s="3">
        <v>1356.48</v>
      </c>
      <c r="F129" s="3">
        <v>3.1324133948881272</v>
      </c>
      <c r="G129" s="3">
        <v>1.9162783371603465</v>
      </c>
      <c r="H129" s="3">
        <v>82.466647029916984</v>
      </c>
      <c r="I129" s="3">
        <v>6.8664985037399659E-6</v>
      </c>
      <c r="J129" s="3">
        <v>1.0654059078402932E-4</v>
      </c>
      <c r="K129" s="4">
        <v>1.6277760000000001E-7</v>
      </c>
      <c r="L129" s="4">
        <v>3.0680451075586408</v>
      </c>
      <c r="M129" s="4">
        <v>0.48686174048548297</v>
      </c>
      <c r="N129" s="3">
        <v>678.24</v>
      </c>
      <c r="O129" s="4">
        <v>20428915.662650604</v>
      </c>
      <c r="P129" s="4">
        <v>3.3923805484308541E-17</v>
      </c>
      <c r="Q129" s="12">
        <v>0.16418971596736523</v>
      </c>
      <c r="R129" s="5">
        <v>-0.78465404842544229</v>
      </c>
      <c r="S129" s="3"/>
    </row>
    <row r="130" spans="1:19">
      <c r="A130" s="3">
        <v>8</v>
      </c>
      <c r="B130" s="3">
        <v>16</v>
      </c>
      <c r="C130" s="3">
        <v>8.0000000000000004E-4</v>
      </c>
      <c r="D130" s="3">
        <v>1.6000000000000001E-3</v>
      </c>
      <c r="E130" s="3">
        <v>3215.36</v>
      </c>
      <c r="F130" s="3">
        <v>3.5072296047130269</v>
      </c>
      <c r="G130" s="3">
        <v>2.183147478555675</v>
      </c>
      <c r="H130" s="3">
        <v>152.4570382447142</v>
      </c>
      <c r="I130" s="3">
        <v>1.269417470813607E-5</v>
      </c>
      <c r="J130" s="3">
        <v>1.9696281477143924E-4</v>
      </c>
      <c r="K130" s="4">
        <v>2.1703680000000003E-7</v>
      </c>
      <c r="L130" s="4">
        <v>4.2539476910879692</v>
      </c>
      <c r="M130" s="4">
        <v>0.62879214527251126</v>
      </c>
      <c r="N130" s="3">
        <v>1205.76</v>
      </c>
      <c r="O130" s="4">
        <v>36318072.289156623</v>
      </c>
      <c r="P130" s="4">
        <v>6.0308987527659618E-17</v>
      </c>
      <c r="Q130" s="12">
        <v>0.17074092100675209</v>
      </c>
      <c r="R130" s="5">
        <v>-0.76766238024671396</v>
      </c>
      <c r="S130" s="3"/>
    </row>
    <row r="131" spans="1:19">
      <c r="A131" s="3">
        <v>10</v>
      </c>
      <c r="B131" s="3">
        <v>20</v>
      </c>
      <c r="C131" s="3">
        <v>1E-3</v>
      </c>
      <c r="D131" s="3">
        <v>2E-3</v>
      </c>
      <c r="E131" s="3">
        <v>6280</v>
      </c>
      <c r="F131" s="3">
        <v>3.7979596437371961</v>
      </c>
      <c r="G131" s="3">
        <v>2.3901472663408834</v>
      </c>
      <c r="H131" s="3">
        <v>245.55414321280739</v>
      </c>
      <c r="I131" s="3">
        <v>2.0445807095154654E-5</v>
      </c>
      <c r="J131" s="3">
        <v>3.1723714288841963E-4</v>
      </c>
      <c r="K131" s="4">
        <v>2.7129600000000005E-7</v>
      </c>
      <c r="L131" s="4">
        <v>5.4812791463547823</v>
      </c>
      <c r="M131" s="4">
        <v>0.73888192004966335</v>
      </c>
      <c r="N131" s="3">
        <v>1884.0000000000002</v>
      </c>
      <c r="O131" s="4">
        <v>56746987.951807238</v>
      </c>
      <c r="P131" s="4">
        <v>9.4232793011968171E-17</v>
      </c>
      <c r="Q131" s="12">
        <v>0.17600191026408474</v>
      </c>
      <c r="R131" s="5">
        <v>-0.75448261847761855</v>
      </c>
      <c r="S131" s="3"/>
    </row>
    <row r="132" spans="1:19">
      <c r="A132" s="3">
        <v>20</v>
      </c>
      <c r="B132" s="3">
        <v>40</v>
      </c>
      <c r="C132" s="3">
        <v>2E-3</v>
      </c>
      <c r="D132" s="3">
        <v>4.0000000000000001E-3</v>
      </c>
      <c r="E132" s="3">
        <v>50240</v>
      </c>
      <c r="F132" s="3">
        <v>4.7010496307291394</v>
      </c>
      <c r="G132" s="3">
        <v>3.0331473370791469</v>
      </c>
      <c r="H132" s="3">
        <v>1079.3128236514822</v>
      </c>
      <c r="I132" s="3">
        <v>8.9867845433095925E-5</v>
      </c>
      <c r="J132" s="3">
        <v>1.3943894897399164E-3</v>
      </c>
      <c r="K132" s="4">
        <v>5.425920000000001E-7</v>
      </c>
      <c r="L132" s="4">
        <v>12.046253415376299</v>
      </c>
      <c r="M132" s="4">
        <v>1.0808519951239459</v>
      </c>
      <c r="N132" s="3">
        <v>7536.0000000000009</v>
      </c>
      <c r="O132" s="4">
        <v>226987951.80722895</v>
      </c>
      <c r="P132" s="4">
        <v>3.7693117204787268E-16</v>
      </c>
      <c r="Q132" s="12">
        <v>0.19340044139527704</v>
      </c>
      <c r="R132" s="5">
        <v>-0.71354253906731702</v>
      </c>
      <c r="S132" s="3"/>
    </row>
    <row r="133" spans="1:19">
      <c r="A133" s="3">
        <v>40</v>
      </c>
      <c r="B133" s="3">
        <v>80</v>
      </c>
      <c r="C133" s="3">
        <v>4.0000000000000001E-3</v>
      </c>
      <c r="D133" s="3">
        <v>8.0000000000000002E-3</v>
      </c>
      <c r="E133" s="3">
        <v>401920</v>
      </c>
      <c r="F133" s="3">
        <v>5.6041396177210832</v>
      </c>
      <c r="G133" s="3">
        <v>3.6761474078174108</v>
      </c>
      <c r="H133" s="3">
        <v>4744.0297934169685</v>
      </c>
      <c r="I133" s="3">
        <v>3.9500664391481832E-4</v>
      </c>
      <c r="J133" s="3">
        <v>6.1289230869823212E-3</v>
      </c>
      <c r="K133" s="4">
        <v>1.0851840000000002E-6</v>
      </c>
      <c r="L133" s="4">
        <v>26.474152742972279</v>
      </c>
      <c r="M133" s="4">
        <v>1.4228220701982286</v>
      </c>
      <c r="N133" s="3">
        <v>30144.000000000004</v>
      </c>
      <c r="O133" s="4">
        <v>907951807.22891581</v>
      </c>
      <c r="P133" s="4">
        <v>1.5077246881914907E-15</v>
      </c>
      <c r="Q133" s="12">
        <v>0.21251889070843033</v>
      </c>
      <c r="R133" s="5">
        <v>-0.67260245965701548</v>
      </c>
      <c r="S133" s="3"/>
    </row>
    <row r="134" spans="1:19">
      <c r="A134" s="3">
        <v>60</v>
      </c>
      <c r="B134" s="3">
        <v>120</v>
      </c>
      <c r="C134" s="3">
        <v>6.0000000000000001E-3</v>
      </c>
      <c r="D134" s="3">
        <v>1.2E-2</v>
      </c>
      <c r="E134" s="3">
        <v>1356480</v>
      </c>
      <c r="F134" s="3">
        <v>6.1324133948881272</v>
      </c>
      <c r="G134" s="3">
        <v>4.0522783371603461</v>
      </c>
      <c r="H134" s="3">
        <v>11279.201029305565</v>
      </c>
      <c r="I134" s="3">
        <v>9.3915079344759076E-4</v>
      </c>
      <c r="J134" s="3">
        <v>1.4571863711132818E-2</v>
      </c>
      <c r="K134" s="4">
        <v>1.6277760000000001E-6</v>
      </c>
      <c r="L134" s="4">
        <v>41.962537318362649</v>
      </c>
      <c r="M134" s="4">
        <v>1.6228617404854824</v>
      </c>
      <c r="N134" s="3">
        <v>67824</v>
      </c>
      <c r="O134" s="4">
        <v>2042891566.2650602</v>
      </c>
      <c r="P134" s="4">
        <v>3.3923805484308535E-15</v>
      </c>
      <c r="Q134" s="12">
        <v>0.22456700739496022</v>
      </c>
      <c r="R134" s="5">
        <v>-0.64865404842544283</v>
      </c>
      <c r="S134" s="3"/>
    </row>
    <row r="135" spans="1:19">
      <c r="A135" s="3">
        <v>80</v>
      </c>
      <c r="B135" s="3">
        <v>160</v>
      </c>
      <c r="C135" s="3">
        <v>8.0000000000000002E-3</v>
      </c>
      <c r="D135" s="3">
        <v>1.6E-2</v>
      </c>
      <c r="E135" s="3">
        <v>3215360</v>
      </c>
      <c r="F135" s="3">
        <v>6.5072296047130269</v>
      </c>
      <c r="G135" s="3">
        <v>4.3191474785556752</v>
      </c>
      <c r="H135" s="3">
        <v>20851.988587226457</v>
      </c>
      <c r="I135" s="3">
        <v>1.7362188665467489E-3</v>
      </c>
      <c r="J135" s="3">
        <v>2.6939171933339355E-2</v>
      </c>
      <c r="K135" s="4">
        <v>2.1703680000000004E-6</v>
      </c>
      <c r="L135" s="4">
        <v>58.182468796779268</v>
      </c>
      <c r="M135" s="4">
        <v>1.7647921452725117</v>
      </c>
      <c r="N135" s="3">
        <v>120576.00000000001</v>
      </c>
      <c r="O135" s="4">
        <v>3631807228.9156632</v>
      </c>
      <c r="P135" s="4">
        <v>6.0308987527659629E-15</v>
      </c>
      <c r="Q135" s="12">
        <v>0.23352727936971882</v>
      </c>
      <c r="R135" s="5">
        <v>-0.63166238024671373</v>
      </c>
      <c r="S135" s="3"/>
    </row>
    <row r="136" spans="1:19">
      <c r="A136" s="3">
        <v>100</v>
      </c>
      <c r="B136" s="3">
        <v>200</v>
      </c>
      <c r="C136" s="3">
        <v>0.01</v>
      </c>
      <c r="D136" s="3">
        <v>0.02</v>
      </c>
      <c r="E136" s="3">
        <v>6280000</v>
      </c>
      <c r="F136" s="3">
        <v>6.7979596437371965</v>
      </c>
      <c r="G136" s="3">
        <v>4.5261472663408835</v>
      </c>
      <c r="H136" s="3">
        <v>33585.147991664853</v>
      </c>
      <c r="I136" s="3">
        <v>2.7964319726615197E-3</v>
      </c>
      <c r="J136" s="3">
        <v>4.3389438487816137E-2</v>
      </c>
      <c r="K136" s="4">
        <v>2.7129599999999999E-6</v>
      </c>
      <c r="L136" s="4">
        <v>74.96903489606855</v>
      </c>
      <c r="M136" s="4">
        <v>1.8748819200496638</v>
      </c>
      <c r="N136" s="3">
        <v>188400</v>
      </c>
      <c r="O136" s="4">
        <v>5674698795.1807232</v>
      </c>
      <c r="P136" s="4">
        <v>9.4232793011968161E-15</v>
      </c>
      <c r="Q136" s="12">
        <v>0.24072288602812303</v>
      </c>
      <c r="R136" s="5">
        <v>-0.61848261847761776</v>
      </c>
      <c r="S136" s="3"/>
    </row>
    <row r="137" spans="1:19">
      <c r="A137" s="3">
        <v>200</v>
      </c>
      <c r="B137" s="3">
        <v>400</v>
      </c>
      <c r="C137" s="3">
        <v>0.02</v>
      </c>
      <c r="D137" s="3">
        <v>0.04</v>
      </c>
      <c r="E137" s="3">
        <v>50240000</v>
      </c>
      <c r="F137" s="3">
        <v>7.7010496307291394</v>
      </c>
      <c r="G137" s="3">
        <v>5.1691473370791465</v>
      </c>
      <c r="H137" s="3">
        <v>147620.72607433799</v>
      </c>
      <c r="I137" s="3">
        <v>1.2291484269303746E-2</v>
      </c>
      <c r="J137" s="3">
        <v>0.19071466992251693</v>
      </c>
      <c r="K137" s="4">
        <v>5.4259199999999997E-6</v>
      </c>
      <c r="L137" s="4">
        <v>164.76008036642602</v>
      </c>
      <c r="M137" s="4">
        <v>2.2168519951239456</v>
      </c>
      <c r="N137" s="3">
        <v>753600</v>
      </c>
      <c r="O137" s="4">
        <v>22698795180.722893</v>
      </c>
      <c r="P137" s="4">
        <v>3.7693117204787264E-14</v>
      </c>
      <c r="Q137" s="12">
        <v>0.26451935857928083</v>
      </c>
      <c r="R137" s="5">
        <v>-0.57754253906731745</v>
      </c>
      <c r="S137" s="3"/>
    </row>
    <row r="138" spans="1:19">
      <c r="A138" s="3">
        <v>400</v>
      </c>
      <c r="B138" s="3">
        <v>800</v>
      </c>
      <c r="C138" s="3">
        <v>0.04</v>
      </c>
      <c r="D138" s="3">
        <v>0.08</v>
      </c>
      <c r="E138" s="3">
        <v>401920000</v>
      </c>
      <c r="F138" s="3">
        <v>8.6041396177210832</v>
      </c>
      <c r="G138" s="3">
        <v>5.8121474078174105</v>
      </c>
      <c r="H138" s="3">
        <v>648854.62979419087</v>
      </c>
      <c r="I138" s="3">
        <v>5.4026197318417228E-2</v>
      </c>
      <c r="J138" s="3">
        <v>0.83827047759256168</v>
      </c>
      <c r="K138" s="4">
        <v>1.0851839999999999E-5</v>
      </c>
      <c r="L138" s="4">
        <v>362.09461839790606</v>
      </c>
      <c r="M138" s="4">
        <v>2.5588220701982287</v>
      </c>
      <c r="N138" s="3">
        <v>3014400</v>
      </c>
      <c r="O138" s="4">
        <v>90795180722.891571</v>
      </c>
      <c r="P138" s="4">
        <v>1.5077246881914906E-13</v>
      </c>
      <c r="Q138" s="12">
        <v>0.29066821280557403</v>
      </c>
      <c r="R138" s="5">
        <v>-0.53660245965701547</v>
      </c>
      <c r="S138" s="3"/>
    </row>
    <row r="139" spans="1:19">
      <c r="A139" s="3">
        <v>600</v>
      </c>
      <c r="B139" s="3">
        <v>1200</v>
      </c>
      <c r="C139" s="3">
        <v>6.0000000000000005E-2</v>
      </c>
      <c r="D139" s="3">
        <v>0.12000000000000001</v>
      </c>
      <c r="E139" s="3">
        <v>1356480000</v>
      </c>
      <c r="F139" s="3">
        <v>9.1324133948881272</v>
      </c>
      <c r="G139" s="3">
        <v>6.1882783371603463</v>
      </c>
      <c r="H139" s="3">
        <v>1542688.8377471617</v>
      </c>
      <c r="I139" s="3">
        <v>0.1284503611779485</v>
      </c>
      <c r="J139" s="3">
        <v>1.9930358040370491</v>
      </c>
      <c r="K139" s="4">
        <v>1.6277759999999999E-5</v>
      </c>
      <c r="L139" s="4">
        <v>573.93371885466229</v>
      </c>
      <c r="M139" s="4">
        <v>2.7588617404854832</v>
      </c>
      <c r="N139" s="3">
        <v>6782400</v>
      </c>
      <c r="O139" s="4">
        <v>204289156626.50601</v>
      </c>
      <c r="P139" s="4">
        <v>3.3923805484308535E-13</v>
      </c>
      <c r="Q139" s="12">
        <v>0.30714676929188373</v>
      </c>
      <c r="R139" s="5">
        <v>-0.51265404842544215</v>
      </c>
      <c r="S139" s="3"/>
    </row>
    <row r="140" spans="1:19">
      <c r="A140" s="3">
        <v>800</v>
      </c>
      <c r="B140" s="3">
        <v>1600</v>
      </c>
      <c r="C140" s="3">
        <v>0.08</v>
      </c>
      <c r="D140" s="3">
        <v>0.16</v>
      </c>
      <c r="E140" s="3">
        <v>3215360000</v>
      </c>
      <c r="F140" s="3">
        <v>9.5072296047130269</v>
      </c>
      <c r="G140" s="3">
        <v>6.4551474785556744</v>
      </c>
      <c r="H140" s="3">
        <v>2851986.5861745286</v>
      </c>
      <c r="I140" s="3">
        <v>0.23746765913193413</v>
      </c>
      <c r="J140" s="3">
        <v>3.6845481990910898</v>
      </c>
      <c r="K140" s="4">
        <v>2.1703679999999999E-5</v>
      </c>
      <c r="L140" s="4">
        <v>795.77839717686072</v>
      </c>
      <c r="M140" s="4">
        <v>2.9007921452725118</v>
      </c>
      <c r="N140" s="3">
        <v>12057600</v>
      </c>
      <c r="O140" s="4">
        <v>363180722891.56628</v>
      </c>
      <c r="P140" s="4">
        <v>6.0308987527659623E-13</v>
      </c>
      <c r="Q140" s="12">
        <v>0.31940199155693927</v>
      </c>
      <c r="R140" s="5">
        <v>-0.49566238024671372</v>
      </c>
      <c r="S140" s="3"/>
    </row>
    <row r="141" spans="1:19">
      <c r="A141" s="3">
        <v>1000</v>
      </c>
      <c r="B141" s="3">
        <v>2000</v>
      </c>
      <c r="C141" s="3">
        <v>0.1</v>
      </c>
      <c r="D141" s="3">
        <v>0.2</v>
      </c>
      <c r="E141" s="3">
        <v>6280000000</v>
      </c>
      <c r="F141" s="3">
        <v>9.7979596437371956</v>
      </c>
      <c r="G141" s="3">
        <v>6.6621472663408827</v>
      </c>
      <c r="H141" s="3">
        <v>4593537.5020102477</v>
      </c>
      <c r="I141" s="3">
        <v>0.38247606178270177</v>
      </c>
      <c r="J141" s="3">
        <v>5.9344985746204006</v>
      </c>
      <c r="K141" s="4">
        <v>2.7129600000000005E-5</v>
      </c>
      <c r="L141" s="4">
        <v>1025.3731005445391</v>
      </c>
      <c r="M141" s="4">
        <v>3.010881920049663</v>
      </c>
      <c r="N141" s="3">
        <v>18840000</v>
      </c>
      <c r="O141" s="4">
        <v>567469879518.07227</v>
      </c>
      <c r="P141" s="4">
        <v>9.4232793011968163E-13</v>
      </c>
      <c r="Q141" s="12">
        <v>0.32924363020128766</v>
      </c>
      <c r="R141" s="5">
        <v>-0.48248261847761842</v>
      </c>
      <c r="S141" s="3"/>
    </row>
    <row r="142" spans="1:19">
      <c r="D142" s="15"/>
      <c r="F142" s="15"/>
      <c r="G142" s="15"/>
      <c r="S142" s="5"/>
    </row>
    <row r="143" spans="1:19">
      <c r="A143" s="3"/>
      <c r="B143" s="3"/>
      <c r="C143" s="3"/>
      <c r="D143" s="3"/>
      <c r="E143" s="3"/>
      <c r="F143" s="3"/>
      <c r="S143" s="5"/>
    </row>
    <row r="144" spans="1:19" ht="18">
      <c r="A144" s="3"/>
      <c r="B144" s="3"/>
      <c r="C144" s="16"/>
      <c r="D144" s="3"/>
      <c r="E144" s="3"/>
      <c r="F144" s="3"/>
      <c r="S144" s="5"/>
    </row>
    <row r="145" spans="1:19" ht="18">
      <c r="A145" s="3"/>
      <c r="B145" s="16"/>
      <c r="C145" s="3"/>
      <c r="D145" s="17" t="s">
        <v>4</v>
      </c>
      <c r="E145" s="18"/>
      <c r="F145" s="18"/>
      <c r="S145" s="5"/>
    </row>
    <row r="146" spans="1:19">
      <c r="A146" s="3"/>
      <c r="B146" s="3"/>
      <c r="C146" s="3"/>
      <c r="D146" s="19" t="s">
        <v>3</v>
      </c>
      <c r="E146" s="20">
        <v>7.1999999999999997E-6</v>
      </c>
      <c r="F146" s="21" t="s">
        <v>10</v>
      </c>
      <c r="O146" s="5">
        <v>5</v>
      </c>
      <c r="S146" s="5"/>
    </row>
    <row r="147" spans="1:19">
      <c r="A147" s="3"/>
      <c r="B147" s="3"/>
      <c r="C147" s="3"/>
      <c r="D147" s="19" t="s">
        <v>5</v>
      </c>
      <c r="E147" s="21">
        <v>0.3</v>
      </c>
      <c r="F147" s="21" t="s">
        <v>2</v>
      </c>
      <c r="G147" s="12"/>
      <c r="S147" s="5"/>
    </row>
    <row r="148" spans="1:19">
      <c r="A148" s="3"/>
      <c r="B148" s="3"/>
      <c r="C148" s="3"/>
      <c r="D148" s="19" t="s">
        <v>6</v>
      </c>
      <c r="E148" s="21">
        <v>3.1250000000000001E-6</v>
      </c>
      <c r="F148" s="21" t="s">
        <v>15</v>
      </c>
      <c r="G148" s="12"/>
      <c r="S148" s="5"/>
    </row>
    <row r="149" spans="1:19">
      <c r="A149" s="3"/>
      <c r="B149" s="3"/>
      <c r="C149" s="3"/>
      <c r="D149" s="19" t="s">
        <v>7</v>
      </c>
      <c r="E149" s="22">
        <v>17.239999999999998</v>
      </c>
      <c r="F149" s="21" t="s">
        <v>9</v>
      </c>
      <c r="S149" s="5"/>
    </row>
    <row r="150" spans="1:19">
      <c r="A150" s="3"/>
      <c r="B150" s="3"/>
      <c r="C150" s="3"/>
      <c r="D150" s="19" t="s">
        <v>8</v>
      </c>
      <c r="E150" s="21">
        <v>15.516</v>
      </c>
      <c r="F150" s="21" t="s">
        <v>9</v>
      </c>
      <c r="S150" s="5"/>
    </row>
    <row r="151" spans="1:19">
      <c r="A151" s="3"/>
      <c r="B151" s="3"/>
      <c r="C151" s="3"/>
      <c r="D151" s="19" t="s">
        <v>12</v>
      </c>
      <c r="E151" s="20">
        <v>1.66E-5</v>
      </c>
      <c r="F151" s="21" t="s">
        <v>13</v>
      </c>
      <c r="S151" s="5"/>
    </row>
    <row r="152" spans="1:19">
      <c r="A152" s="3"/>
      <c r="B152" s="3"/>
      <c r="C152" s="3"/>
      <c r="D152" s="19" t="s">
        <v>14</v>
      </c>
      <c r="E152" s="21">
        <v>59774314.799999997</v>
      </c>
      <c r="F152" s="21" t="s">
        <v>16</v>
      </c>
      <c r="S152" s="5"/>
    </row>
    <row r="153" spans="1:19" ht="18">
      <c r="A153" s="16"/>
      <c r="B153" s="3"/>
      <c r="C153" s="3"/>
      <c r="D153" s="3"/>
      <c r="E153" s="3"/>
      <c r="F153" s="3"/>
      <c r="S153" s="5"/>
    </row>
  </sheetData>
  <mergeCells count="1">
    <mergeCell ref="J5:M5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Diffusion and membrane space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Noelle</dc:creator>
  <cp:lastModifiedBy>Noelle</cp:lastModifiedBy>
  <dcterms:created xsi:type="dcterms:W3CDTF">2018-12-18T15:29:15Z</dcterms:created>
  <dcterms:modified xsi:type="dcterms:W3CDTF">2019-11-20T16:48:21Z</dcterms:modified>
</cp:coreProperties>
</file>