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355" yWindow="0" windowWidth="15165" windowHeight="1515"/>
  </bookViews>
  <sheets>
    <sheet name="F1" sheetId="14" r:id="rId1"/>
    <sheet name="F2" sheetId="13" r:id="rId2"/>
    <sheet name="F3" sheetId="4" r:id="rId3"/>
    <sheet name="L1" sheetId="15" r:id="rId4"/>
    <sheet name="L2" sheetId="16" r:id="rId5"/>
  </sheets>
  <externalReferences>
    <externalReference r:id="rId6"/>
    <externalReference r:id="rId7"/>
    <externalReference r:id="rId8"/>
  </externalReferences>
  <calcPr calcId="125725"/>
</workbook>
</file>

<file path=xl/calcChain.xml><?xml version="1.0" encoding="utf-8"?>
<calcChain xmlns="http://schemas.openxmlformats.org/spreadsheetml/2006/main">
  <c r="Y53" i="16"/>
  <c r="W53"/>
  <c r="W41" i="15"/>
  <c r="Y41"/>
  <c r="Y41" i="4"/>
  <c r="W41"/>
  <c r="Y41" i="13"/>
  <c r="W41"/>
  <c r="Y41" i="14"/>
  <c r="W41"/>
  <c r="V41"/>
  <c r="N3"/>
  <c r="AL3"/>
  <c r="S7" i="15" l="1"/>
  <c r="BF27"/>
  <c r="BE27"/>
  <c r="BD27"/>
  <c r="BC27"/>
  <c r="BF23"/>
  <c r="BE23"/>
  <c r="BD23"/>
  <c r="BC23"/>
  <c r="BF20"/>
  <c r="BE20"/>
  <c r="BD20"/>
  <c r="BC20"/>
  <c r="BE19"/>
  <c r="BC19"/>
  <c r="BE18"/>
  <c r="BC18"/>
  <c r="BF14"/>
  <c r="BE14"/>
  <c r="BD14"/>
  <c r="BC14"/>
  <c r="BF10"/>
  <c r="BE10"/>
  <c r="BD10"/>
  <c r="BC10"/>
  <c r="BF6"/>
  <c r="BE6"/>
  <c r="BD6"/>
  <c r="BC6"/>
  <c r="AH27"/>
  <c r="AG27"/>
  <c r="AF27"/>
  <c r="AE27"/>
  <c r="AH23"/>
  <c r="AG23"/>
  <c r="AF23"/>
  <c r="AE23"/>
  <c r="AH20"/>
  <c r="AG20"/>
  <c r="AF20"/>
  <c r="AE20"/>
  <c r="AG19"/>
  <c r="AE19"/>
  <c r="AG18"/>
  <c r="AE18"/>
  <c r="AH14"/>
  <c r="AG14"/>
  <c r="AF14"/>
  <c r="AE14"/>
  <c r="AH10"/>
  <c r="AG10"/>
  <c r="AF10"/>
  <c r="AE10"/>
  <c r="AH6"/>
  <c r="AG6"/>
  <c r="AF6"/>
  <c r="AE6"/>
  <c r="AX9"/>
  <c r="AY9"/>
  <c r="AZ9" s="1"/>
  <c r="AX10"/>
  <c r="AY10" s="1"/>
  <c r="AZ10" s="1"/>
  <c r="AX11"/>
  <c r="AY11" s="1"/>
  <c r="AZ11" s="1"/>
  <c r="AX12"/>
  <c r="AY12"/>
  <c r="AZ12"/>
  <c r="AX13"/>
  <c r="AY13"/>
  <c r="AZ13" s="1"/>
  <c r="AX14"/>
  <c r="AY14" s="1"/>
  <c r="AZ14" s="1"/>
  <c r="AX15"/>
  <c r="AY15" s="1"/>
  <c r="AZ15" s="1"/>
  <c r="AX16"/>
  <c r="AY16"/>
  <c r="AZ16"/>
  <c r="AX17"/>
  <c r="AY17"/>
  <c r="AZ17" s="1"/>
  <c r="AX18"/>
  <c r="AY18" s="1"/>
  <c r="AZ18" s="1"/>
  <c r="AX19"/>
  <c r="AY19" s="1"/>
  <c r="AZ19" s="1"/>
  <c r="AX20"/>
  <c r="AY20"/>
  <c r="AZ20"/>
  <c r="AX21"/>
  <c r="AY21"/>
  <c r="AZ21" s="1"/>
  <c r="AX22"/>
  <c r="AY22" s="1"/>
  <c r="AZ22" s="1"/>
  <c r="AX23"/>
  <c r="AY23" s="1"/>
  <c r="AZ23" s="1"/>
  <c r="AX24"/>
  <c r="AY24"/>
  <c r="AZ24"/>
  <c r="AX25"/>
  <c r="AY25"/>
  <c r="AZ25" s="1"/>
  <c r="AX26"/>
  <c r="AY26" s="1"/>
  <c r="AZ26" s="1"/>
  <c r="AX27"/>
  <c r="AY27" s="1"/>
  <c r="AZ27" s="1"/>
  <c r="AX28"/>
  <c r="AY28" s="1"/>
  <c r="AZ28" s="1"/>
  <c r="AX29"/>
  <c r="AY29"/>
  <c r="AZ29" s="1"/>
  <c r="AX6"/>
  <c r="AY6" s="1"/>
  <c r="AZ6" s="1"/>
  <c r="AL8"/>
  <c r="AM8" s="1"/>
  <c r="AN8" s="1"/>
  <c r="AO8" s="1"/>
  <c r="AL9"/>
  <c r="AM9" s="1"/>
  <c r="AN9" s="1"/>
  <c r="AO9" s="1"/>
  <c r="AL10"/>
  <c r="AM10" s="1"/>
  <c r="AN10" s="1"/>
  <c r="AO10" s="1"/>
  <c r="AL11"/>
  <c r="AM11" s="1"/>
  <c r="AN11" s="1"/>
  <c r="AO11" s="1"/>
  <c r="AL12"/>
  <c r="AM12" s="1"/>
  <c r="AN12" s="1"/>
  <c r="AO12" s="1"/>
  <c r="AL13"/>
  <c r="AM13" s="1"/>
  <c r="AN13" s="1"/>
  <c r="AO13" s="1"/>
  <c r="AL14"/>
  <c r="AM14" s="1"/>
  <c r="AN14" s="1"/>
  <c r="AO14" s="1"/>
  <c r="AL15"/>
  <c r="AM15" s="1"/>
  <c r="AN15" s="1"/>
  <c r="AO15" s="1"/>
  <c r="AL16"/>
  <c r="AM16" s="1"/>
  <c r="AN16" s="1"/>
  <c r="AO16" s="1"/>
  <c r="AL17"/>
  <c r="AM17" s="1"/>
  <c r="AN17" s="1"/>
  <c r="AO17" s="1"/>
  <c r="AL18"/>
  <c r="AM18" s="1"/>
  <c r="AN18" s="1"/>
  <c r="AO18" s="1"/>
  <c r="AL19"/>
  <c r="AM19" s="1"/>
  <c r="AN19" s="1"/>
  <c r="AO19" s="1"/>
  <c r="AL20"/>
  <c r="AM20" s="1"/>
  <c r="AN20" s="1"/>
  <c r="AO20" s="1"/>
  <c r="AL21"/>
  <c r="AM21" s="1"/>
  <c r="AN21" s="1"/>
  <c r="AO21" s="1"/>
  <c r="AL22"/>
  <c r="AM22" s="1"/>
  <c r="AN22" s="1"/>
  <c r="AO22" s="1"/>
  <c r="AL23"/>
  <c r="AM23" s="1"/>
  <c r="AN23" s="1"/>
  <c r="AO23" s="1"/>
  <c r="AL24"/>
  <c r="AM24" s="1"/>
  <c r="AN24" s="1"/>
  <c r="AO24" s="1"/>
  <c r="AL25"/>
  <c r="AM25" s="1"/>
  <c r="AN25" s="1"/>
  <c r="AO25" s="1"/>
  <c r="AL26"/>
  <c r="AM26" s="1"/>
  <c r="AN26" s="1"/>
  <c r="AO26" s="1"/>
  <c r="AL27"/>
  <c r="AM27" s="1"/>
  <c r="AN27" s="1"/>
  <c r="AO27" s="1"/>
  <c r="AL28"/>
  <c r="AM28" s="1"/>
  <c r="AN28" s="1"/>
  <c r="AO28" s="1"/>
  <c r="AL29"/>
  <c r="AM29" s="1"/>
  <c r="AN29" s="1"/>
  <c r="AO29" s="1"/>
  <c r="AL6"/>
  <c r="AM6" s="1"/>
  <c r="AN6" s="1"/>
  <c r="AO6" s="1"/>
  <c r="Z8"/>
  <c r="AA8" s="1"/>
  <c r="AB8" s="1"/>
  <c r="Z9"/>
  <c r="AA9" s="1"/>
  <c r="AB9" s="1"/>
  <c r="Z10"/>
  <c r="AA10" s="1"/>
  <c r="AB10" s="1"/>
  <c r="Z11"/>
  <c r="AA11"/>
  <c r="AB11" s="1"/>
  <c r="Z12"/>
  <c r="AA12" s="1"/>
  <c r="AB12" s="1"/>
  <c r="Z13"/>
  <c r="AA13" s="1"/>
  <c r="AB13" s="1"/>
  <c r="Z14"/>
  <c r="AA14" s="1"/>
  <c r="AB14" s="1"/>
  <c r="Z15"/>
  <c r="AA15"/>
  <c r="AB15" s="1"/>
  <c r="Z16"/>
  <c r="AA16" s="1"/>
  <c r="AB16" s="1"/>
  <c r="Z17"/>
  <c r="AA17" s="1"/>
  <c r="AB17" s="1"/>
  <c r="Z18"/>
  <c r="AA18" s="1"/>
  <c r="AB18" s="1"/>
  <c r="Z19"/>
  <c r="AA19"/>
  <c r="AB19" s="1"/>
  <c r="Z20"/>
  <c r="AA20" s="1"/>
  <c r="AB20" s="1"/>
  <c r="Z21"/>
  <c r="AA21" s="1"/>
  <c r="AB21" s="1"/>
  <c r="Z22"/>
  <c r="AA22" s="1"/>
  <c r="AB22" s="1"/>
  <c r="Z23"/>
  <c r="AA23"/>
  <c r="AB23" s="1"/>
  <c r="Z24"/>
  <c r="AA24" s="1"/>
  <c r="AB24" s="1"/>
  <c r="Z25"/>
  <c r="AA25" s="1"/>
  <c r="AB25" s="1"/>
  <c r="Z26"/>
  <c r="AA26" s="1"/>
  <c r="AB26" s="1"/>
  <c r="Z27"/>
  <c r="AA27"/>
  <c r="AB27" s="1"/>
  <c r="Z28"/>
  <c r="AA28" s="1"/>
  <c r="AB28" s="1"/>
  <c r="Z29"/>
  <c r="AA29" s="1"/>
  <c r="AB29" s="1"/>
  <c r="Z6"/>
  <c r="AA6" s="1"/>
  <c r="AB6" s="1"/>
  <c r="N8"/>
  <c r="O8" s="1"/>
  <c r="P8" s="1"/>
  <c r="Q8" s="1"/>
  <c r="N9"/>
  <c r="O9" s="1"/>
  <c r="P9" s="1"/>
  <c r="Q9" s="1"/>
  <c r="N10"/>
  <c r="O10" s="1"/>
  <c r="P10" s="1"/>
  <c r="Q10" s="1"/>
  <c r="N11"/>
  <c r="O11" s="1"/>
  <c r="P11" s="1"/>
  <c r="Q11" s="1"/>
  <c r="N12"/>
  <c r="O12" s="1"/>
  <c r="P12" s="1"/>
  <c r="Q12" s="1"/>
  <c r="N13"/>
  <c r="O13" s="1"/>
  <c r="P13" s="1"/>
  <c r="Q13" s="1"/>
  <c r="N14"/>
  <c r="O14" s="1"/>
  <c r="P14" s="1"/>
  <c r="Q14" s="1"/>
  <c r="N15"/>
  <c r="O15" s="1"/>
  <c r="P15" s="1"/>
  <c r="Q15" s="1"/>
  <c r="N16"/>
  <c r="O16" s="1"/>
  <c r="P16" s="1"/>
  <c r="Q16" s="1"/>
  <c r="N17"/>
  <c r="O17" s="1"/>
  <c r="P17" s="1"/>
  <c r="Q17" s="1"/>
  <c r="N18"/>
  <c r="O18" s="1"/>
  <c r="P18" s="1"/>
  <c r="Q18" s="1"/>
  <c r="N19"/>
  <c r="O19" s="1"/>
  <c r="P19" s="1"/>
  <c r="Q19" s="1"/>
  <c r="N20"/>
  <c r="O20" s="1"/>
  <c r="P20" s="1"/>
  <c r="Q20" s="1"/>
  <c r="N21"/>
  <c r="O21" s="1"/>
  <c r="P21" s="1"/>
  <c r="Q21" s="1"/>
  <c r="N22"/>
  <c r="O22" s="1"/>
  <c r="P22" s="1"/>
  <c r="Q22" s="1"/>
  <c r="N23"/>
  <c r="O23" s="1"/>
  <c r="P23" s="1"/>
  <c r="Q23" s="1"/>
  <c r="N24"/>
  <c r="O24" s="1"/>
  <c r="P24" s="1"/>
  <c r="Q24" s="1"/>
  <c r="N25"/>
  <c r="O25" s="1"/>
  <c r="P25" s="1"/>
  <c r="Q25" s="1"/>
  <c r="N26"/>
  <c r="O26" s="1"/>
  <c r="P26" s="1"/>
  <c r="Q26" s="1"/>
  <c r="N27"/>
  <c r="O27" s="1"/>
  <c r="P27" s="1"/>
  <c r="Q27" s="1"/>
  <c r="N28"/>
  <c r="O28" s="1"/>
  <c r="P28" s="1"/>
  <c r="Q28" s="1"/>
  <c r="N29"/>
  <c r="O29" s="1"/>
  <c r="P29" s="1"/>
  <c r="Q29" s="1"/>
  <c r="N6"/>
  <c r="O6" s="1"/>
  <c r="P6" s="1"/>
  <c r="Q6" s="1"/>
  <c r="BF45" i="16"/>
  <c r="BE45"/>
  <c r="BD45"/>
  <c r="BC45"/>
  <c r="BF42"/>
  <c r="BE42"/>
  <c r="BD42"/>
  <c r="BC42"/>
  <c r="BF39"/>
  <c r="BE39"/>
  <c r="BD39"/>
  <c r="BC39"/>
  <c r="BE38"/>
  <c r="BC38"/>
  <c r="BE37"/>
  <c r="BC37"/>
  <c r="BF33"/>
  <c r="BE33"/>
  <c r="BD33"/>
  <c r="BC33"/>
  <c r="BF30"/>
  <c r="BE30"/>
  <c r="BD30"/>
  <c r="BC30"/>
  <c r="BF25"/>
  <c r="BE25"/>
  <c r="BD25"/>
  <c r="BC25"/>
  <c r="BF19"/>
  <c r="BE19"/>
  <c r="BD19"/>
  <c r="BC19"/>
  <c r="BF13"/>
  <c r="BE13"/>
  <c r="BD13"/>
  <c r="BC13"/>
  <c r="BF6"/>
  <c r="BE6"/>
  <c r="BD6"/>
  <c r="BC6"/>
  <c r="AW45"/>
  <c r="AV45"/>
  <c r="AU45"/>
  <c r="AT45"/>
  <c r="AW42"/>
  <c r="AV42"/>
  <c r="AU42"/>
  <c r="AT42"/>
  <c r="AW39"/>
  <c r="AV39"/>
  <c r="AU39"/>
  <c r="AT39"/>
  <c r="AV38"/>
  <c r="AT38"/>
  <c r="AV37"/>
  <c r="AT37"/>
  <c r="AW33"/>
  <c r="AV33"/>
  <c r="AU33"/>
  <c r="AT33"/>
  <c r="AH45"/>
  <c r="AG45"/>
  <c r="AF45"/>
  <c r="AE45"/>
  <c r="AH42"/>
  <c r="AG42"/>
  <c r="AF42"/>
  <c r="AE42"/>
  <c r="AH39"/>
  <c r="AG39"/>
  <c r="AF39"/>
  <c r="AE39"/>
  <c r="AG38"/>
  <c r="AE38"/>
  <c r="AG37"/>
  <c r="AE37"/>
  <c r="AH33"/>
  <c r="AG33"/>
  <c r="AF33"/>
  <c r="AE33"/>
  <c r="AH30"/>
  <c r="AG30"/>
  <c r="AF30"/>
  <c r="AE30"/>
  <c r="AH25"/>
  <c r="AG25"/>
  <c r="AF25"/>
  <c r="AE25"/>
  <c r="AH19"/>
  <c r="AG19"/>
  <c r="AF19"/>
  <c r="AE19"/>
  <c r="AH13"/>
  <c r="AG13"/>
  <c r="AF13"/>
  <c r="AE13"/>
  <c r="AH6"/>
  <c r="AG6"/>
  <c r="AF6"/>
  <c r="AE6"/>
  <c r="Y45"/>
  <c r="X45"/>
  <c r="Y42"/>
  <c r="X42"/>
  <c r="X38"/>
  <c r="X37"/>
  <c r="Y39"/>
  <c r="X39"/>
  <c r="Y33"/>
  <c r="X33"/>
  <c r="W45"/>
  <c r="V45"/>
  <c r="W42"/>
  <c r="V42"/>
  <c r="W39"/>
  <c r="V39"/>
  <c r="V38"/>
  <c r="V37"/>
  <c r="W33"/>
  <c r="V33"/>
  <c r="AX8"/>
  <c r="AY8" s="1"/>
  <c r="AZ8" s="1"/>
  <c r="AX9"/>
  <c r="AY9" s="1"/>
  <c r="AZ9" s="1"/>
  <c r="AX10"/>
  <c r="AY10" s="1"/>
  <c r="AZ10" s="1"/>
  <c r="AX11"/>
  <c r="AY11"/>
  <c r="AZ11" s="1"/>
  <c r="AX12"/>
  <c r="AY12" s="1"/>
  <c r="AZ12" s="1"/>
  <c r="AX13"/>
  <c r="AY13" s="1"/>
  <c r="AZ13" s="1"/>
  <c r="AX14"/>
  <c r="AY14" s="1"/>
  <c r="AZ14" s="1"/>
  <c r="AX15"/>
  <c r="AY15"/>
  <c r="AZ15" s="1"/>
  <c r="AX16"/>
  <c r="AY16" s="1"/>
  <c r="AZ16" s="1"/>
  <c r="AX17"/>
  <c r="AY17" s="1"/>
  <c r="AZ17" s="1"/>
  <c r="AX18"/>
  <c r="AY18" s="1"/>
  <c r="AZ18" s="1"/>
  <c r="AX19"/>
  <c r="AY19"/>
  <c r="AZ19" s="1"/>
  <c r="AX20"/>
  <c r="AY20" s="1"/>
  <c r="AZ20" s="1"/>
  <c r="AX21"/>
  <c r="AY21" s="1"/>
  <c r="AZ21" s="1"/>
  <c r="AX22"/>
  <c r="AY22" s="1"/>
  <c r="AZ22" s="1"/>
  <c r="AX23"/>
  <c r="AY23" s="1"/>
  <c r="AZ23" s="1"/>
  <c r="AX24"/>
  <c r="AY24"/>
  <c r="AZ24" s="1"/>
  <c r="AX25"/>
  <c r="AY25" s="1"/>
  <c r="AZ25" s="1"/>
  <c r="AX26"/>
  <c r="AY26" s="1"/>
  <c r="AZ26" s="1"/>
  <c r="AX28"/>
  <c r="AY28"/>
  <c r="AZ28" s="1"/>
  <c r="AX29"/>
  <c r="AY29" s="1"/>
  <c r="AZ29" s="1"/>
  <c r="AX30"/>
  <c r="AY30" s="1"/>
  <c r="AZ30" s="1"/>
  <c r="AX31"/>
  <c r="AY31" s="1"/>
  <c r="AZ31" s="1"/>
  <c r="AX32"/>
  <c r="AY32"/>
  <c r="AZ32" s="1"/>
  <c r="AX33"/>
  <c r="AY33" s="1"/>
  <c r="AZ33" s="1"/>
  <c r="AX34"/>
  <c r="AY34" s="1"/>
  <c r="AZ34" s="1"/>
  <c r="AX35"/>
  <c r="AY35" s="1"/>
  <c r="AZ35" s="1"/>
  <c r="AX36"/>
  <c r="AY36"/>
  <c r="AZ36" s="1"/>
  <c r="AX37"/>
  <c r="AY37" s="1"/>
  <c r="AZ37" s="1"/>
  <c r="AX38"/>
  <c r="AY38" s="1"/>
  <c r="AZ38" s="1"/>
  <c r="AX39"/>
  <c r="AY39" s="1"/>
  <c r="AZ39" s="1"/>
  <c r="AX40"/>
  <c r="AY40"/>
  <c r="AZ40" s="1"/>
  <c r="AX41"/>
  <c r="AY41" s="1"/>
  <c r="AZ41" s="1"/>
  <c r="AX42"/>
  <c r="AY42" s="1"/>
  <c r="AZ42" s="1"/>
  <c r="AX43"/>
  <c r="AY43" s="1"/>
  <c r="AZ43" s="1"/>
  <c r="AX44"/>
  <c r="AY44"/>
  <c r="AZ44" s="1"/>
  <c r="AX45"/>
  <c r="AY45" s="1"/>
  <c r="AZ45" s="1"/>
  <c r="AX46"/>
  <c r="AY46" s="1"/>
  <c r="AZ46" s="1"/>
  <c r="AX47"/>
  <c r="AY47" s="1"/>
  <c r="AZ47" s="1"/>
  <c r="AX6"/>
  <c r="AY6" s="1"/>
  <c r="AZ6" s="1"/>
  <c r="AL8"/>
  <c r="AM8" s="1"/>
  <c r="AN8" s="1"/>
  <c r="AO8" s="1"/>
  <c r="AL9"/>
  <c r="AM9" s="1"/>
  <c r="AN9" s="1"/>
  <c r="AO9" s="1"/>
  <c r="AL10"/>
  <c r="AM10" s="1"/>
  <c r="AN10" s="1"/>
  <c r="AO10" s="1"/>
  <c r="AL11"/>
  <c r="AM11" s="1"/>
  <c r="AN11" s="1"/>
  <c r="AO11" s="1"/>
  <c r="AL12"/>
  <c r="AM12" s="1"/>
  <c r="AN12" s="1"/>
  <c r="AO12" s="1"/>
  <c r="AL13"/>
  <c r="AM13" s="1"/>
  <c r="AN13" s="1"/>
  <c r="AO13" s="1"/>
  <c r="AL14"/>
  <c r="AM14" s="1"/>
  <c r="AN14" s="1"/>
  <c r="AO14" s="1"/>
  <c r="AL15"/>
  <c r="AM15" s="1"/>
  <c r="AN15" s="1"/>
  <c r="AO15" s="1"/>
  <c r="AL16"/>
  <c r="AM16" s="1"/>
  <c r="AN16" s="1"/>
  <c r="AO16" s="1"/>
  <c r="AL17"/>
  <c r="AM17" s="1"/>
  <c r="AN17" s="1"/>
  <c r="AO17" s="1"/>
  <c r="AL18"/>
  <c r="AM18" s="1"/>
  <c r="AN18" s="1"/>
  <c r="AO18" s="1"/>
  <c r="AL19"/>
  <c r="AM19" s="1"/>
  <c r="AN19" s="1"/>
  <c r="AO19" s="1"/>
  <c r="AL20"/>
  <c r="AM20" s="1"/>
  <c r="AN20" s="1"/>
  <c r="AO20" s="1"/>
  <c r="AL21"/>
  <c r="AM21" s="1"/>
  <c r="AN21" s="1"/>
  <c r="AO21" s="1"/>
  <c r="AL22"/>
  <c r="AM22" s="1"/>
  <c r="AN22" s="1"/>
  <c r="AO22" s="1"/>
  <c r="AL23"/>
  <c r="AM23" s="1"/>
  <c r="AN23" s="1"/>
  <c r="AO23" s="1"/>
  <c r="AL24"/>
  <c r="AM24"/>
  <c r="AN24" s="1"/>
  <c r="AO24" s="1"/>
  <c r="AL25"/>
  <c r="AM25"/>
  <c r="AN25" s="1"/>
  <c r="AO25" s="1"/>
  <c r="AL26"/>
  <c r="AM26"/>
  <c r="AN26" s="1"/>
  <c r="AO26" s="1"/>
  <c r="AL28"/>
  <c r="AM28"/>
  <c r="AN28" s="1"/>
  <c r="AO28" s="1"/>
  <c r="AL29"/>
  <c r="AM29"/>
  <c r="AN29" s="1"/>
  <c r="AO29" s="1"/>
  <c r="AL30"/>
  <c r="AM30"/>
  <c r="AN30" s="1"/>
  <c r="AO30" s="1"/>
  <c r="AL31"/>
  <c r="AM31"/>
  <c r="AN31" s="1"/>
  <c r="AO31" s="1"/>
  <c r="AL32"/>
  <c r="AM32"/>
  <c r="AN32" s="1"/>
  <c r="AO32" s="1"/>
  <c r="AL33"/>
  <c r="AM33"/>
  <c r="AN33" s="1"/>
  <c r="AO33" s="1"/>
  <c r="AL34"/>
  <c r="AM34"/>
  <c r="AN34" s="1"/>
  <c r="AO34" s="1"/>
  <c r="AL35"/>
  <c r="AM35"/>
  <c r="AN35" s="1"/>
  <c r="AO35" s="1"/>
  <c r="AL36"/>
  <c r="AM36"/>
  <c r="AN36" s="1"/>
  <c r="AO36" s="1"/>
  <c r="AL37"/>
  <c r="AM37"/>
  <c r="AN37" s="1"/>
  <c r="AO37" s="1"/>
  <c r="AL38"/>
  <c r="AM38"/>
  <c r="AN38" s="1"/>
  <c r="AO38" s="1"/>
  <c r="AL39"/>
  <c r="AM39"/>
  <c r="AN39" s="1"/>
  <c r="AO39" s="1"/>
  <c r="AL40"/>
  <c r="AM40"/>
  <c r="AN40" s="1"/>
  <c r="AO40" s="1"/>
  <c r="AL41"/>
  <c r="AM41"/>
  <c r="AN41" s="1"/>
  <c r="AO41" s="1"/>
  <c r="AL42"/>
  <c r="AM42"/>
  <c r="AN42" s="1"/>
  <c r="AO42" s="1"/>
  <c r="AL43"/>
  <c r="AM43"/>
  <c r="AN43" s="1"/>
  <c r="AO43" s="1"/>
  <c r="AL44"/>
  <c r="AM44"/>
  <c r="AN44" s="1"/>
  <c r="AO44" s="1"/>
  <c r="AL45"/>
  <c r="AM45"/>
  <c r="AN45" s="1"/>
  <c r="AO45" s="1"/>
  <c r="AL46"/>
  <c r="AM46"/>
  <c r="AN46" s="1"/>
  <c r="AO46" s="1"/>
  <c r="AL47"/>
  <c r="AM47"/>
  <c r="AN47" s="1"/>
  <c r="AO47" s="1"/>
  <c r="AL6"/>
  <c r="AM6" s="1"/>
  <c r="AN6" s="1"/>
  <c r="AO6" s="1"/>
  <c r="Z8"/>
  <c r="AA8" s="1"/>
  <c r="AB8" s="1"/>
  <c r="Z9"/>
  <c r="AA9" s="1"/>
  <c r="AB9" s="1"/>
  <c r="Z10"/>
  <c r="AA10" s="1"/>
  <c r="AB10" s="1"/>
  <c r="Z11"/>
  <c r="AA11"/>
  <c r="AB11" s="1"/>
  <c r="Z12"/>
  <c r="AA12" s="1"/>
  <c r="AB12" s="1"/>
  <c r="Z13"/>
  <c r="AA13" s="1"/>
  <c r="AB13" s="1"/>
  <c r="Z14"/>
  <c r="AA14" s="1"/>
  <c r="AB14" s="1"/>
  <c r="Z15"/>
  <c r="AA15"/>
  <c r="AB15" s="1"/>
  <c r="Z16"/>
  <c r="AA16" s="1"/>
  <c r="AB16" s="1"/>
  <c r="Z17"/>
  <c r="AA17" s="1"/>
  <c r="AB17" s="1"/>
  <c r="Z18"/>
  <c r="AA18" s="1"/>
  <c r="AB18" s="1"/>
  <c r="Z19"/>
  <c r="AA19"/>
  <c r="AB19" s="1"/>
  <c r="Z20"/>
  <c r="AA20" s="1"/>
  <c r="AB20" s="1"/>
  <c r="Z21"/>
  <c r="AA21" s="1"/>
  <c r="AB21" s="1"/>
  <c r="Z22"/>
  <c r="AA22"/>
  <c r="AB22"/>
  <c r="Z23"/>
  <c r="AA23"/>
  <c r="AB23" s="1"/>
  <c r="Z24"/>
  <c r="AA24" s="1"/>
  <c r="AB24" s="1"/>
  <c r="Z25"/>
  <c r="AA25" s="1"/>
  <c r="AB25" s="1"/>
  <c r="Z26"/>
  <c r="AA26"/>
  <c r="AB26"/>
  <c r="Z28"/>
  <c r="AA28" s="1"/>
  <c r="AB28" s="1"/>
  <c r="Z29"/>
  <c r="AA29" s="1"/>
  <c r="AB29" s="1"/>
  <c r="Z30"/>
  <c r="AA30"/>
  <c r="AB30"/>
  <c r="Z31"/>
  <c r="AA31"/>
  <c r="AB31" s="1"/>
  <c r="Z32"/>
  <c r="AA32" s="1"/>
  <c r="AB32" s="1"/>
  <c r="Z33"/>
  <c r="AA33" s="1"/>
  <c r="AB33" s="1"/>
  <c r="Z34"/>
  <c r="AA34"/>
  <c r="AB34" s="1"/>
  <c r="Z35"/>
  <c r="AA35" s="1"/>
  <c r="AB35" s="1"/>
  <c r="Z36"/>
  <c r="AA36" s="1"/>
  <c r="AB36" s="1"/>
  <c r="Z37"/>
  <c r="AA37" s="1"/>
  <c r="AB37" s="1"/>
  <c r="Z38"/>
  <c r="AA38"/>
  <c r="AB38"/>
  <c r="AD38" s="1"/>
  <c r="Z39"/>
  <c r="AA39"/>
  <c r="AB39" s="1"/>
  <c r="Z40"/>
  <c r="AA40" s="1"/>
  <c r="AB40" s="1"/>
  <c r="Z41"/>
  <c r="AA41" s="1"/>
  <c r="AB41" s="1"/>
  <c r="Z42"/>
  <c r="AA42"/>
  <c r="AB42" s="1"/>
  <c r="Z43"/>
  <c r="AA43" s="1"/>
  <c r="AB43" s="1"/>
  <c r="Z44"/>
  <c r="AA44" s="1"/>
  <c r="AB44" s="1"/>
  <c r="Z45"/>
  <c r="AA45" s="1"/>
  <c r="AB45" s="1"/>
  <c r="Z46"/>
  <c r="AA46"/>
  <c r="AB46" s="1"/>
  <c r="Z47"/>
  <c r="AA47" s="1"/>
  <c r="AB47" s="1"/>
  <c r="Z6"/>
  <c r="AA6" s="1"/>
  <c r="AB6" s="1"/>
  <c r="N8"/>
  <c r="O8" s="1"/>
  <c r="P8" s="1"/>
  <c r="Q8" s="1"/>
  <c r="N9"/>
  <c r="O9" s="1"/>
  <c r="P9" s="1"/>
  <c r="Q9" s="1"/>
  <c r="N10"/>
  <c r="O10" s="1"/>
  <c r="P10" s="1"/>
  <c r="Q10" s="1"/>
  <c r="N11"/>
  <c r="O11" s="1"/>
  <c r="P11" s="1"/>
  <c r="Q11" s="1"/>
  <c r="N12"/>
  <c r="O12" s="1"/>
  <c r="P12" s="1"/>
  <c r="Q12" s="1"/>
  <c r="N13"/>
  <c r="O13"/>
  <c r="P13" s="1"/>
  <c r="Q13" s="1"/>
  <c r="N14"/>
  <c r="O14"/>
  <c r="P14" s="1"/>
  <c r="Q14" s="1"/>
  <c r="N15"/>
  <c r="O15"/>
  <c r="P15" s="1"/>
  <c r="Q15" s="1"/>
  <c r="N16"/>
  <c r="O16"/>
  <c r="P16" s="1"/>
  <c r="Q16" s="1"/>
  <c r="N17"/>
  <c r="O17"/>
  <c r="P17" s="1"/>
  <c r="Q17" s="1"/>
  <c r="N18"/>
  <c r="O18"/>
  <c r="P18" s="1"/>
  <c r="Q18" s="1"/>
  <c r="N19"/>
  <c r="O19"/>
  <c r="P19" s="1"/>
  <c r="Q19" s="1"/>
  <c r="N20"/>
  <c r="O20"/>
  <c r="P20" s="1"/>
  <c r="Q20" s="1"/>
  <c r="N21"/>
  <c r="O21"/>
  <c r="P21" s="1"/>
  <c r="Q21" s="1"/>
  <c r="N22"/>
  <c r="O22"/>
  <c r="P22" s="1"/>
  <c r="Q22" s="1"/>
  <c r="N23"/>
  <c r="O23"/>
  <c r="P23" s="1"/>
  <c r="Q23" s="1"/>
  <c r="N24"/>
  <c r="O24"/>
  <c r="P24" s="1"/>
  <c r="Q24" s="1"/>
  <c r="N25"/>
  <c r="O25"/>
  <c r="P25" s="1"/>
  <c r="Q25" s="1"/>
  <c r="N26"/>
  <c r="O26"/>
  <c r="P26" s="1"/>
  <c r="Q26" s="1"/>
  <c r="N28"/>
  <c r="O28"/>
  <c r="P28" s="1"/>
  <c r="Q28" s="1"/>
  <c r="N29"/>
  <c r="O29"/>
  <c r="P29" s="1"/>
  <c r="Q29" s="1"/>
  <c r="N30"/>
  <c r="O30"/>
  <c r="P30" s="1"/>
  <c r="Q30" s="1"/>
  <c r="N31"/>
  <c r="O31"/>
  <c r="P31" s="1"/>
  <c r="Q31" s="1"/>
  <c r="N32"/>
  <c r="O32"/>
  <c r="P32" s="1"/>
  <c r="Q32" s="1"/>
  <c r="N33"/>
  <c r="O33"/>
  <c r="P33" s="1"/>
  <c r="Q33" s="1"/>
  <c r="N34"/>
  <c r="O34"/>
  <c r="P34" s="1"/>
  <c r="Q34" s="1"/>
  <c r="N35"/>
  <c r="O35"/>
  <c r="P35" s="1"/>
  <c r="Q35" s="1"/>
  <c r="N36"/>
  <c r="O36"/>
  <c r="P36" s="1"/>
  <c r="Q36" s="1"/>
  <c r="N37"/>
  <c r="O37"/>
  <c r="P37" s="1"/>
  <c r="Q37" s="1"/>
  <c r="N38"/>
  <c r="O38"/>
  <c r="P38" s="1"/>
  <c r="Q38" s="1"/>
  <c r="N39"/>
  <c r="O39"/>
  <c r="P39" s="1"/>
  <c r="Q39" s="1"/>
  <c r="N40"/>
  <c r="O40"/>
  <c r="P40" s="1"/>
  <c r="Q40" s="1"/>
  <c r="N41"/>
  <c r="O41"/>
  <c r="P41" s="1"/>
  <c r="Q41" s="1"/>
  <c r="N42"/>
  <c r="O42"/>
  <c r="P42" s="1"/>
  <c r="Q42" s="1"/>
  <c r="N43"/>
  <c r="O43"/>
  <c r="P43" s="1"/>
  <c r="Q43" s="1"/>
  <c r="N44"/>
  <c r="O44"/>
  <c r="P44" s="1"/>
  <c r="Q44" s="1"/>
  <c r="N45"/>
  <c r="O45"/>
  <c r="P45" s="1"/>
  <c r="Q45" s="1"/>
  <c r="N46"/>
  <c r="O46"/>
  <c r="P46" s="1"/>
  <c r="Q46" s="1"/>
  <c r="N47"/>
  <c r="O47"/>
  <c r="P47" s="1"/>
  <c r="Q47" s="1"/>
  <c r="N6"/>
  <c r="O6" s="1"/>
  <c r="P6" s="1"/>
  <c r="Q6" s="1"/>
  <c r="E45"/>
  <c r="E42"/>
  <c r="E39"/>
  <c r="E38"/>
  <c r="E37"/>
  <c r="E33"/>
  <c r="E30"/>
  <c r="E25"/>
  <c r="E19"/>
  <c r="E13"/>
  <c r="C47"/>
  <c r="C46"/>
  <c r="C43"/>
  <c r="C44" s="1"/>
  <c r="C41"/>
  <c r="C40"/>
  <c r="C34"/>
  <c r="C35" s="1"/>
  <c r="C36" s="1"/>
  <c r="C31"/>
  <c r="C32" s="1"/>
  <c r="C26"/>
  <c r="C27" s="1"/>
  <c r="C28" s="1"/>
  <c r="C29" s="1"/>
  <c r="C20"/>
  <c r="C21" s="1"/>
  <c r="C22" s="1"/>
  <c r="C23" s="1"/>
  <c r="C24" s="1"/>
  <c r="C14"/>
  <c r="C15" s="1"/>
  <c r="C16" s="1"/>
  <c r="C17" s="1"/>
  <c r="C18" s="1"/>
  <c r="C7"/>
  <c r="C8" s="1"/>
  <c r="C9" s="1"/>
  <c r="C10" s="1"/>
  <c r="C11" s="1"/>
  <c r="C12" s="1"/>
  <c r="E10" i="15"/>
  <c r="E14"/>
  <c r="E18"/>
  <c r="E19"/>
  <c r="E20"/>
  <c r="E23"/>
  <c r="E27"/>
  <c r="E6"/>
  <c r="C29"/>
  <c r="C28"/>
  <c r="C24"/>
  <c r="C25" s="1"/>
  <c r="C26" s="1"/>
  <c r="C21"/>
  <c r="C22" s="1"/>
  <c r="C16"/>
  <c r="C17" s="1"/>
  <c r="C15"/>
  <c r="C11"/>
  <c r="C12" s="1"/>
  <c r="C13" s="1"/>
  <c r="C7"/>
  <c r="C8" s="1"/>
  <c r="C9" s="1"/>
  <c r="AX10" i="14"/>
  <c r="AY10" s="1"/>
  <c r="AZ10" s="1"/>
  <c r="AX11"/>
  <c r="AY11" s="1"/>
  <c r="AZ11" s="1"/>
  <c r="AX12"/>
  <c r="AY12" s="1"/>
  <c r="AZ12" s="1"/>
  <c r="AX13"/>
  <c r="AY13" s="1"/>
  <c r="AZ13" s="1"/>
  <c r="AX14"/>
  <c r="AY14" s="1"/>
  <c r="AZ14" s="1"/>
  <c r="AX15"/>
  <c r="AY15" s="1"/>
  <c r="AZ15" s="1"/>
  <c r="AX16"/>
  <c r="AY16" s="1"/>
  <c r="AZ16" s="1"/>
  <c r="AX17"/>
  <c r="AY17" s="1"/>
  <c r="AZ17" s="1"/>
  <c r="AX18"/>
  <c r="AY18" s="1"/>
  <c r="AZ18" s="1"/>
  <c r="AX19"/>
  <c r="AY19" s="1"/>
  <c r="AZ19" s="1"/>
  <c r="AX20"/>
  <c r="AY20" s="1"/>
  <c r="AZ20" s="1"/>
  <c r="AX21"/>
  <c r="AY21" s="1"/>
  <c r="AZ21" s="1"/>
  <c r="AX22"/>
  <c r="AY22" s="1"/>
  <c r="AZ22" s="1"/>
  <c r="AX23"/>
  <c r="AY23" s="1"/>
  <c r="AZ23" s="1"/>
  <c r="AX24"/>
  <c r="AY24"/>
  <c r="AZ24" s="1"/>
  <c r="AX25"/>
  <c r="AY25" s="1"/>
  <c r="AZ25" s="1"/>
  <c r="AX26"/>
  <c r="AY26" s="1"/>
  <c r="AZ26" s="1"/>
  <c r="AX28"/>
  <c r="AY28"/>
  <c r="AZ28" s="1"/>
  <c r="AX29"/>
  <c r="AY29" s="1"/>
  <c r="AZ29" s="1"/>
  <c r="AX30"/>
  <c r="AY30" s="1"/>
  <c r="AZ30" s="1"/>
  <c r="AX31"/>
  <c r="AY31" s="1"/>
  <c r="AZ31" s="1"/>
  <c r="AX32"/>
  <c r="AY32" s="1"/>
  <c r="AZ32" s="1"/>
  <c r="AX33"/>
  <c r="AY33" s="1"/>
  <c r="AZ33" s="1"/>
  <c r="AL10"/>
  <c r="AM10" s="1"/>
  <c r="AL11"/>
  <c r="AM11" s="1"/>
  <c r="AL12"/>
  <c r="AM12" s="1"/>
  <c r="AL13"/>
  <c r="AM13" s="1"/>
  <c r="AL14"/>
  <c r="AM14" s="1"/>
  <c r="AL15"/>
  <c r="AM15" s="1"/>
  <c r="AL16"/>
  <c r="AM16" s="1"/>
  <c r="AL17"/>
  <c r="AM17" s="1"/>
  <c r="AL18"/>
  <c r="AM18" s="1"/>
  <c r="AL19"/>
  <c r="AM19" s="1"/>
  <c r="AL20"/>
  <c r="AM20" s="1"/>
  <c r="AL21"/>
  <c r="AM21" s="1"/>
  <c r="AL22"/>
  <c r="AM22" s="1"/>
  <c r="AL23"/>
  <c r="AM23" s="1"/>
  <c r="AL24"/>
  <c r="AM24" s="1"/>
  <c r="AL25"/>
  <c r="AM25" s="1"/>
  <c r="AL26"/>
  <c r="AM26" s="1"/>
  <c r="AL28"/>
  <c r="AM28" s="1"/>
  <c r="AL29"/>
  <c r="AM29" s="1"/>
  <c r="AL30"/>
  <c r="AM30" s="1"/>
  <c r="AL31"/>
  <c r="AM31"/>
  <c r="AL32"/>
  <c r="AM32"/>
  <c r="AL33"/>
  <c r="AM33"/>
  <c r="Z10"/>
  <c r="AA10" s="1"/>
  <c r="AB10" s="1"/>
  <c r="Z11"/>
  <c r="AA11" s="1"/>
  <c r="AB11" s="1"/>
  <c r="Z12"/>
  <c r="AA12" s="1"/>
  <c r="AB12" s="1"/>
  <c r="Z13"/>
  <c r="AA13" s="1"/>
  <c r="AB13" s="1"/>
  <c r="Z14"/>
  <c r="AA14" s="1"/>
  <c r="AB14" s="1"/>
  <c r="Z15"/>
  <c r="AA15" s="1"/>
  <c r="AB15" s="1"/>
  <c r="Z16"/>
  <c r="AA16" s="1"/>
  <c r="AB16" s="1"/>
  <c r="Z17"/>
  <c r="AA17" s="1"/>
  <c r="AB17" s="1"/>
  <c r="Z18"/>
  <c r="AA18" s="1"/>
  <c r="AB18" s="1"/>
  <c r="Z19"/>
  <c r="AA19" s="1"/>
  <c r="AB19" s="1"/>
  <c r="Z20"/>
  <c r="AA20"/>
  <c r="AB20" s="1"/>
  <c r="Z21"/>
  <c r="AA21" s="1"/>
  <c r="AB21" s="1"/>
  <c r="Z22"/>
  <c r="AA22" s="1"/>
  <c r="AB22" s="1"/>
  <c r="Z23"/>
  <c r="AA23" s="1"/>
  <c r="AB23" s="1"/>
  <c r="Z24"/>
  <c r="AA24" s="1"/>
  <c r="AB24" s="1"/>
  <c r="Z25"/>
  <c r="AA25" s="1"/>
  <c r="AB25" s="1"/>
  <c r="Z26"/>
  <c r="AA26" s="1"/>
  <c r="AB26" s="1"/>
  <c r="Z28"/>
  <c r="AA28" s="1"/>
  <c r="AB28" s="1"/>
  <c r="Z29"/>
  <c r="AA29" s="1"/>
  <c r="AB29" s="1"/>
  <c r="Z30"/>
  <c r="AA30" s="1"/>
  <c r="AB30" s="1"/>
  <c r="Z31"/>
  <c r="AA31" s="1"/>
  <c r="AB31" s="1"/>
  <c r="Z32"/>
  <c r="AA32" s="1"/>
  <c r="AB32" s="1"/>
  <c r="Z33"/>
  <c r="AA33" s="1"/>
  <c r="AB33" s="1"/>
  <c r="N10"/>
  <c r="O10" s="1"/>
  <c r="N11"/>
  <c r="O11" s="1"/>
  <c r="N12"/>
  <c r="O12" s="1"/>
  <c r="N13"/>
  <c r="O13" s="1"/>
  <c r="N14"/>
  <c r="O14" s="1"/>
  <c r="N15"/>
  <c r="O15" s="1"/>
  <c r="N16"/>
  <c r="O16" s="1"/>
  <c r="N17"/>
  <c r="O17" s="1"/>
  <c r="N18"/>
  <c r="O18" s="1"/>
  <c r="N19"/>
  <c r="O19" s="1"/>
  <c r="N20"/>
  <c r="O20" s="1"/>
  <c r="N21"/>
  <c r="O21" s="1"/>
  <c r="N22"/>
  <c r="O22" s="1"/>
  <c r="N23"/>
  <c r="O23" s="1"/>
  <c r="N24"/>
  <c r="O24" s="1"/>
  <c r="N25"/>
  <c r="O25" s="1"/>
  <c r="N26"/>
  <c r="O26" s="1"/>
  <c r="N28"/>
  <c r="O28"/>
  <c r="N29"/>
  <c r="O29"/>
  <c r="N30"/>
  <c r="O30"/>
  <c r="N31"/>
  <c r="O31"/>
  <c r="N32"/>
  <c r="O32"/>
  <c r="N33"/>
  <c r="O33"/>
  <c r="J40"/>
  <c r="H39"/>
  <c r="D30"/>
  <c r="C30"/>
  <c r="E30" s="1"/>
  <c r="D26"/>
  <c r="C26"/>
  <c r="E26" s="1"/>
  <c r="E22"/>
  <c r="D22"/>
  <c r="C22"/>
  <c r="D18"/>
  <c r="E18" s="1"/>
  <c r="C18"/>
  <c r="D14"/>
  <c r="C14"/>
  <c r="E14" s="1"/>
  <c r="D10"/>
  <c r="C10"/>
  <c r="E10" s="1"/>
  <c r="E8"/>
  <c r="D8"/>
  <c r="C8"/>
  <c r="BB28" i="15" l="1"/>
  <c r="BA28"/>
  <c r="BA23"/>
  <c r="BA18"/>
  <c r="BA13"/>
  <c r="BB13"/>
  <c r="BA25"/>
  <c r="BB25"/>
  <c r="BA19"/>
  <c r="BA14"/>
  <c r="BA9"/>
  <c r="BB9"/>
  <c r="BA29"/>
  <c r="BB26"/>
  <c r="BA26"/>
  <c r="BA21"/>
  <c r="BA15"/>
  <c r="BA10"/>
  <c r="BB27"/>
  <c r="BA27"/>
  <c r="BB22"/>
  <c r="BA22"/>
  <c r="BA17"/>
  <c r="BB17"/>
  <c r="BB11"/>
  <c r="BA11"/>
  <c r="BA24"/>
  <c r="BA20"/>
  <c r="BA16"/>
  <c r="BA12"/>
  <c r="BA6"/>
  <c r="AQ28"/>
  <c r="AP28"/>
  <c r="AP24"/>
  <c r="AP20"/>
  <c r="AP16"/>
  <c r="AP12"/>
  <c r="AP8"/>
  <c r="AP29"/>
  <c r="AQ25"/>
  <c r="AP25"/>
  <c r="AP21"/>
  <c r="AQ17"/>
  <c r="AP17"/>
  <c r="AQ13"/>
  <c r="AP13"/>
  <c r="AQ9"/>
  <c r="AP9"/>
  <c r="AQ26"/>
  <c r="AP26"/>
  <c r="AQ22"/>
  <c r="AP22"/>
  <c r="AP18"/>
  <c r="AP14"/>
  <c r="AP10"/>
  <c r="AQ27"/>
  <c r="AP27"/>
  <c r="AP23"/>
  <c r="AP19"/>
  <c r="AP15"/>
  <c r="AQ11"/>
  <c r="AP11"/>
  <c r="AP6"/>
  <c r="AD27"/>
  <c r="AC27"/>
  <c r="AC24"/>
  <c r="AC21"/>
  <c r="AC18"/>
  <c r="AD11"/>
  <c r="AC11"/>
  <c r="AC8"/>
  <c r="AC28"/>
  <c r="AD28"/>
  <c r="AD25"/>
  <c r="AC25"/>
  <c r="AC22"/>
  <c r="AD22"/>
  <c r="AC15"/>
  <c r="AC12"/>
  <c r="AC9"/>
  <c r="AD9"/>
  <c r="AC29"/>
  <c r="AD26"/>
  <c r="AC26"/>
  <c r="AC19"/>
  <c r="AC16"/>
  <c r="AD13"/>
  <c r="AC13"/>
  <c r="AC10"/>
  <c r="AC23"/>
  <c r="AC20"/>
  <c r="AD17"/>
  <c r="AC17"/>
  <c r="AC14"/>
  <c r="AC6"/>
  <c r="R28"/>
  <c r="S28"/>
  <c r="R24"/>
  <c r="R20"/>
  <c r="R16"/>
  <c r="R12"/>
  <c r="R8"/>
  <c r="R29"/>
  <c r="S25"/>
  <c r="R25"/>
  <c r="R21"/>
  <c r="S17"/>
  <c r="R17"/>
  <c r="S13"/>
  <c r="R13"/>
  <c r="S9"/>
  <c r="R9"/>
  <c r="S26"/>
  <c r="R26"/>
  <c r="R22"/>
  <c r="S22"/>
  <c r="R18"/>
  <c r="R14"/>
  <c r="R10"/>
  <c r="S27"/>
  <c r="R27"/>
  <c r="R23"/>
  <c r="R19"/>
  <c r="R15"/>
  <c r="S11"/>
  <c r="R11"/>
  <c r="R6"/>
  <c r="BB37" i="16"/>
  <c r="BA37"/>
  <c r="BB31"/>
  <c r="BA31"/>
  <c r="BA21"/>
  <c r="BA8"/>
  <c r="BA44"/>
  <c r="BB44"/>
  <c r="BB38"/>
  <c r="BA38"/>
  <c r="BA28"/>
  <c r="BB28"/>
  <c r="BA22"/>
  <c r="BA9"/>
  <c r="BB45"/>
  <c r="BA45"/>
  <c r="BB42"/>
  <c r="BA42"/>
  <c r="BB39"/>
  <c r="BA39"/>
  <c r="BA32"/>
  <c r="BA29"/>
  <c r="BA26"/>
  <c r="BA23"/>
  <c r="BA19"/>
  <c r="BA16"/>
  <c r="BA13"/>
  <c r="BB10"/>
  <c r="BA10"/>
  <c r="BB47"/>
  <c r="BA47"/>
  <c r="BA40"/>
  <c r="BB40"/>
  <c r="BB34"/>
  <c r="BA34"/>
  <c r="BA24"/>
  <c r="BB24"/>
  <c r="BB18"/>
  <c r="BA18"/>
  <c r="BA11"/>
  <c r="BB41"/>
  <c r="BA41"/>
  <c r="BB35"/>
  <c r="BA35"/>
  <c r="BB25"/>
  <c r="BA25"/>
  <c r="BA15"/>
  <c r="BA12"/>
  <c r="BB12"/>
  <c r="BB46"/>
  <c r="BA46"/>
  <c r="BB43"/>
  <c r="BA43"/>
  <c r="BA36"/>
  <c r="BB36"/>
  <c r="BB33"/>
  <c r="BA33"/>
  <c r="BA30"/>
  <c r="BA20"/>
  <c r="BA17"/>
  <c r="BA14"/>
  <c r="BA6"/>
  <c r="BB6"/>
  <c r="AP20"/>
  <c r="AP16"/>
  <c r="AQ12"/>
  <c r="AP12"/>
  <c r="AP8"/>
  <c r="AQ46"/>
  <c r="AP46"/>
  <c r="AQ44"/>
  <c r="AP44"/>
  <c r="AQ42"/>
  <c r="AP42"/>
  <c r="AQ40"/>
  <c r="AP40"/>
  <c r="AQ38"/>
  <c r="AP38"/>
  <c r="AQ36"/>
  <c r="AP36"/>
  <c r="AQ34"/>
  <c r="AP34"/>
  <c r="AP32"/>
  <c r="AP30"/>
  <c r="AQ28"/>
  <c r="AP28"/>
  <c r="AP26"/>
  <c r="AQ24"/>
  <c r="AP24"/>
  <c r="AP21"/>
  <c r="AP17"/>
  <c r="AP13"/>
  <c r="AP9"/>
  <c r="AP22"/>
  <c r="AQ18"/>
  <c r="AP18"/>
  <c r="AP14"/>
  <c r="AQ10"/>
  <c r="AP10"/>
  <c r="AQ47"/>
  <c r="AP47"/>
  <c r="AQ45"/>
  <c r="AP45"/>
  <c r="AQ43"/>
  <c r="AP43"/>
  <c r="AQ41"/>
  <c r="AP41"/>
  <c r="AQ39"/>
  <c r="AP39"/>
  <c r="AQ37"/>
  <c r="AP37"/>
  <c r="AQ35"/>
  <c r="AP35"/>
  <c r="AQ33"/>
  <c r="AP33"/>
  <c r="AQ31"/>
  <c r="AP31"/>
  <c r="AP29"/>
  <c r="AQ25"/>
  <c r="AP25"/>
  <c r="AP23"/>
  <c r="AP19"/>
  <c r="AP15"/>
  <c r="AP11"/>
  <c r="AQ6"/>
  <c r="AP6"/>
  <c r="AD46"/>
  <c r="AC46"/>
  <c r="AD43"/>
  <c r="AC43"/>
  <c r="AC40"/>
  <c r="AD40"/>
  <c r="AD35"/>
  <c r="AC35"/>
  <c r="AC32"/>
  <c r="AC21"/>
  <c r="AD18"/>
  <c r="AC18"/>
  <c r="AC11"/>
  <c r="AC8"/>
  <c r="AD47"/>
  <c r="AC47"/>
  <c r="AC44"/>
  <c r="AD44"/>
  <c r="AD41"/>
  <c r="AC41"/>
  <c r="AC36"/>
  <c r="AD36"/>
  <c r="AD33"/>
  <c r="AC33"/>
  <c r="AC28"/>
  <c r="AD28"/>
  <c r="AC23"/>
  <c r="AC15"/>
  <c r="AC12"/>
  <c r="AD12"/>
  <c r="AC9"/>
  <c r="AD45"/>
  <c r="AC45"/>
  <c r="AD37"/>
  <c r="AC37"/>
  <c r="AC29"/>
  <c r="AC24"/>
  <c r="AD24"/>
  <c r="AC19"/>
  <c r="AC16"/>
  <c r="AC13"/>
  <c r="AD10"/>
  <c r="AC10"/>
  <c r="AD42"/>
  <c r="AC42"/>
  <c r="AD39"/>
  <c r="AC39"/>
  <c r="AD34"/>
  <c r="AC34"/>
  <c r="AD31"/>
  <c r="AC31"/>
  <c r="AD25"/>
  <c r="AC25"/>
  <c r="AC20"/>
  <c r="AC17"/>
  <c r="AC14"/>
  <c r="AC38"/>
  <c r="AC30"/>
  <c r="AC26"/>
  <c r="AC22"/>
  <c r="AC6"/>
  <c r="AD6"/>
  <c r="S46"/>
  <c r="R46"/>
  <c r="S44"/>
  <c r="R44"/>
  <c r="S42"/>
  <c r="R42"/>
  <c r="S40"/>
  <c r="R40"/>
  <c r="S38"/>
  <c r="R38"/>
  <c r="S36"/>
  <c r="R36"/>
  <c r="S34"/>
  <c r="R34"/>
  <c r="R32"/>
  <c r="R30"/>
  <c r="S28"/>
  <c r="R28"/>
  <c r="R26"/>
  <c r="S24"/>
  <c r="R24"/>
  <c r="R22"/>
  <c r="R20"/>
  <c r="S18"/>
  <c r="R18"/>
  <c r="R16"/>
  <c r="R14"/>
  <c r="S12"/>
  <c r="R12"/>
  <c r="R8"/>
  <c r="R9"/>
  <c r="S47"/>
  <c r="R47"/>
  <c r="S45"/>
  <c r="R45"/>
  <c r="S43"/>
  <c r="R43"/>
  <c r="S41"/>
  <c r="R41"/>
  <c r="S39"/>
  <c r="R39"/>
  <c r="S37"/>
  <c r="R37"/>
  <c r="S35"/>
  <c r="R35"/>
  <c r="S33"/>
  <c r="R33"/>
  <c r="S31"/>
  <c r="R31"/>
  <c r="R29"/>
  <c r="S25"/>
  <c r="R25"/>
  <c r="R23"/>
  <c r="R21"/>
  <c r="R19"/>
  <c r="R17"/>
  <c r="R15"/>
  <c r="R13"/>
  <c r="S10"/>
  <c r="R10"/>
  <c r="R11"/>
  <c r="S6"/>
  <c r="R6"/>
  <c r="BB32" i="14"/>
  <c r="BA32"/>
  <c r="BB28"/>
  <c r="BA28"/>
  <c r="BA25"/>
  <c r="BB25"/>
  <c r="BB22"/>
  <c r="BA22"/>
  <c r="BB19"/>
  <c r="BA19"/>
  <c r="BB12"/>
  <c r="BA12"/>
  <c r="BA33"/>
  <c r="BB33"/>
  <c r="BA29"/>
  <c r="BB29"/>
  <c r="BB26"/>
  <c r="BA26"/>
  <c r="BB23"/>
  <c r="BA23"/>
  <c r="BB16"/>
  <c r="BA16"/>
  <c r="BA13"/>
  <c r="BB13"/>
  <c r="BB10"/>
  <c r="BA10"/>
  <c r="BB30"/>
  <c r="BA30"/>
  <c r="BB20"/>
  <c r="BA20"/>
  <c r="BA17"/>
  <c r="BB17"/>
  <c r="BB14"/>
  <c r="BA14"/>
  <c r="BB11"/>
  <c r="BA11"/>
  <c r="BB31"/>
  <c r="BA31"/>
  <c r="BB24"/>
  <c r="BA24"/>
  <c r="BA21"/>
  <c r="BB21"/>
  <c r="BB18"/>
  <c r="BA18"/>
  <c r="BB15"/>
  <c r="BA15"/>
  <c r="AD24"/>
  <c r="AC24"/>
  <c r="AC21"/>
  <c r="AD21"/>
  <c r="AD28"/>
  <c r="AC25"/>
  <c r="AD25"/>
  <c r="AC22"/>
  <c r="AD22"/>
  <c r="AD19"/>
  <c r="AC19"/>
  <c r="AD12"/>
  <c r="AD18"/>
  <c r="AD32"/>
  <c r="AD29"/>
  <c r="AD26"/>
  <c r="AD23"/>
  <c r="AC23"/>
  <c r="AD16"/>
  <c r="AC16"/>
  <c r="AC13"/>
  <c r="AD13"/>
  <c r="AD10"/>
  <c r="AD31"/>
  <c r="AC31"/>
  <c r="AD15"/>
  <c r="AC15"/>
  <c r="AC33"/>
  <c r="AD33"/>
  <c r="AD30"/>
  <c r="AD20"/>
  <c r="AC17"/>
  <c r="AD17"/>
  <c r="AC14"/>
  <c r="AD14"/>
  <c r="AD11"/>
  <c r="AC11"/>
  <c r="BC10" l="1"/>
  <c r="AS15" i="15"/>
  <c r="AR15"/>
  <c r="AS23"/>
  <c r="AR23"/>
  <c r="AS10"/>
  <c r="AR10"/>
  <c r="AS18"/>
  <c r="AV18" s="1"/>
  <c r="AR18"/>
  <c r="AT18" s="1"/>
  <c r="AS26"/>
  <c r="AR26"/>
  <c r="AS13"/>
  <c r="AR13"/>
  <c r="AS21"/>
  <c r="AR21"/>
  <c r="AS29"/>
  <c r="AR29"/>
  <c r="AS12"/>
  <c r="AR12"/>
  <c r="AS20"/>
  <c r="AR20"/>
  <c r="AS28"/>
  <c r="AR28"/>
  <c r="AS11"/>
  <c r="AR11"/>
  <c r="AS19"/>
  <c r="AV19" s="1"/>
  <c r="AR19"/>
  <c r="AT19" s="1"/>
  <c r="AS27"/>
  <c r="AR27"/>
  <c r="AS14"/>
  <c r="AR14"/>
  <c r="AS22"/>
  <c r="AR22"/>
  <c r="AS9"/>
  <c r="AR9"/>
  <c r="AS17"/>
  <c r="AR17"/>
  <c r="AS25"/>
  <c r="AR25"/>
  <c r="AS8"/>
  <c r="AR8"/>
  <c r="AS16"/>
  <c r="AR16"/>
  <c r="AS24"/>
  <c r="AR24"/>
  <c r="AS6"/>
  <c r="AR6"/>
  <c r="U15"/>
  <c r="T15"/>
  <c r="U23"/>
  <c r="T23"/>
  <c r="U10"/>
  <c r="T10"/>
  <c r="U18"/>
  <c r="X18" s="1"/>
  <c r="T18"/>
  <c r="V18" s="1"/>
  <c r="U26"/>
  <c r="T26"/>
  <c r="U13"/>
  <c r="T13"/>
  <c r="U21"/>
  <c r="T21"/>
  <c r="U29"/>
  <c r="T29"/>
  <c r="U12"/>
  <c r="T12"/>
  <c r="U20"/>
  <c r="T20"/>
  <c r="U28"/>
  <c r="T28"/>
  <c r="U11"/>
  <c r="T11"/>
  <c r="U19"/>
  <c r="X19" s="1"/>
  <c r="T19"/>
  <c r="V19" s="1"/>
  <c r="U27"/>
  <c r="T27"/>
  <c r="U14"/>
  <c r="T14"/>
  <c r="U9"/>
  <c r="T9"/>
  <c r="U17"/>
  <c r="T17"/>
  <c r="U25"/>
  <c r="T25"/>
  <c r="U8"/>
  <c r="T8"/>
  <c r="U16"/>
  <c r="T16"/>
  <c r="U24"/>
  <c r="T24"/>
  <c r="U22"/>
  <c r="T22"/>
  <c r="U6"/>
  <c r="T6"/>
  <c r="AS15" i="16"/>
  <c r="AR15"/>
  <c r="AS23"/>
  <c r="AR23"/>
  <c r="AS31"/>
  <c r="AR31"/>
  <c r="AS35"/>
  <c r="AR35"/>
  <c r="AS39"/>
  <c r="AR39"/>
  <c r="AS43"/>
  <c r="AR43"/>
  <c r="AS47"/>
  <c r="AR47"/>
  <c r="AS14"/>
  <c r="AR14"/>
  <c r="AS22"/>
  <c r="AR22"/>
  <c r="AS13"/>
  <c r="AR13"/>
  <c r="AS21"/>
  <c r="AR21"/>
  <c r="AS26"/>
  <c r="AR26"/>
  <c r="AS30"/>
  <c r="AR30"/>
  <c r="AS34"/>
  <c r="AR34"/>
  <c r="AS38"/>
  <c r="AR38"/>
  <c r="AS42"/>
  <c r="AR42"/>
  <c r="AS46"/>
  <c r="AR46"/>
  <c r="AS12"/>
  <c r="AR12"/>
  <c r="AS20"/>
  <c r="AR20"/>
  <c r="AS11"/>
  <c r="AR11"/>
  <c r="AS19"/>
  <c r="AR19"/>
  <c r="AS25"/>
  <c r="AR25"/>
  <c r="AS29"/>
  <c r="AR29"/>
  <c r="AS33"/>
  <c r="AR33"/>
  <c r="AS37"/>
  <c r="AR37"/>
  <c r="AS41"/>
  <c r="AR41"/>
  <c r="AS45"/>
  <c r="AR45"/>
  <c r="AS10"/>
  <c r="AR10"/>
  <c r="AS18"/>
  <c r="AR18"/>
  <c r="AS9"/>
  <c r="AR9"/>
  <c r="AS17"/>
  <c r="AR17"/>
  <c r="AS24"/>
  <c r="AR24"/>
  <c r="AS28"/>
  <c r="AR28"/>
  <c r="AS32"/>
  <c r="AR32"/>
  <c r="AS36"/>
  <c r="AR36"/>
  <c r="AS40"/>
  <c r="AR40"/>
  <c r="AS44"/>
  <c r="AR44"/>
  <c r="AS8"/>
  <c r="AR8"/>
  <c r="AS16"/>
  <c r="AR16"/>
  <c r="AS6"/>
  <c r="AR6"/>
  <c r="U11"/>
  <c r="T11"/>
  <c r="U21"/>
  <c r="T21"/>
  <c r="U33"/>
  <c r="T33"/>
  <c r="U12"/>
  <c r="T12"/>
  <c r="U17"/>
  <c r="T17"/>
  <c r="U29"/>
  <c r="T29"/>
  <c r="U41"/>
  <c r="T41"/>
  <c r="U9"/>
  <c r="T9"/>
  <c r="U20"/>
  <c r="T20"/>
  <c r="U28"/>
  <c r="T28"/>
  <c r="U36"/>
  <c r="T36"/>
  <c r="U44"/>
  <c r="T44"/>
  <c r="U10"/>
  <c r="T10"/>
  <c r="U15"/>
  <c r="T15"/>
  <c r="U19"/>
  <c r="T19"/>
  <c r="U23"/>
  <c r="T23"/>
  <c r="U31"/>
  <c r="T31"/>
  <c r="U35"/>
  <c r="T35"/>
  <c r="U39"/>
  <c r="T39"/>
  <c r="U43"/>
  <c r="T43"/>
  <c r="U47"/>
  <c r="T47"/>
  <c r="U8"/>
  <c r="T8"/>
  <c r="U14"/>
  <c r="T14"/>
  <c r="U18"/>
  <c r="T18"/>
  <c r="U22"/>
  <c r="T22"/>
  <c r="U26"/>
  <c r="T26"/>
  <c r="U30"/>
  <c r="T30"/>
  <c r="U34"/>
  <c r="T34"/>
  <c r="U38"/>
  <c r="T38"/>
  <c r="U42"/>
  <c r="T42"/>
  <c r="U46"/>
  <c r="T46"/>
  <c r="U13"/>
  <c r="T13"/>
  <c r="U25"/>
  <c r="T25"/>
  <c r="U37"/>
  <c r="T37"/>
  <c r="U45"/>
  <c r="T45"/>
  <c r="U16"/>
  <c r="T16"/>
  <c r="U24"/>
  <c r="T24"/>
  <c r="U32"/>
  <c r="T32"/>
  <c r="U40"/>
  <c r="T40"/>
  <c r="U6"/>
  <c r="T6"/>
  <c r="AT30" l="1"/>
  <c r="AU30"/>
  <c r="AW30"/>
  <c r="AV30"/>
  <c r="AW25"/>
  <c r="AV25"/>
  <c r="AT25"/>
  <c r="AU25"/>
  <c r="AT19"/>
  <c r="AU19"/>
  <c r="AW19"/>
  <c r="AV19"/>
  <c r="AW13"/>
  <c r="AV13"/>
  <c r="AT13"/>
  <c r="AU13"/>
  <c r="AW6"/>
  <c r="AV6"/>
  <c r="AT6"/>
  <c r="AU6"/>
  <c r="V30"/>
  <c r="W30"/>
  <c r="X30"/>
  <c r="Y30"/>
  <c r="Y25"/>
  <c r="X25"/>
  <c r="V25"/>
  <c r="W25"/>
  <c r="V19"/>
  <c r="W19"/>
  <c r="X19"/>
  <c r="Y19"/>
  <c r="Y13"/>
  <c r="X13"/>
  <c r="V13"/>
  <c r="W13"/>
  <c r="X6"/>
  <c r="Y6"/>
  <c r="V6"/>
  <c r="W6"/>
  <c r="AV27" i="15"/>
  <c r="AW27"/>
  <c r="AU27"/>
  <c r="AT27"/>
  <c r="AV23"/>
  <c r="AW23"/>
  <c r="AU23"/>
  <c r="AT23"/>
  <c r="AV20"/>
  <c r="AW20"/>
  <c r="AU20"/>
  <c r="AT20"/>
  <c r="AV14"/>
  <c r="AW14"/>
  <c r="AU14"/>
  <c r="AT14"/>
  <c r="AU10"/>
  <c r="AT10"/>
  <c r="AV10"/>
  <c r="AW10"/>
  <c r="AU6"/>
  <c r="AT6"/>
  <c r="AV6"/>
  <c r="AW6"/>
  <c r="V27"/>
  <c r="W27"/>
  <c r="Y27"/>
  <c r="X27"/>
  <c r="X23"/>
  <c r="Y23"/>
  <c r="V23"/>
  <c r="W23"/>
  <c r="V20"/>
  <c r="W20"/>
  <c r="X20"/>
  <c r="Y20"/>
  <c r="V14"/>
  <c r="Y14"/>
  <c r="X14"/>
  <c r="V10"/>
  <c r="X10"/>
  <c r="Y10"/>
  <c r="X6"/>
  <c r="Y6"/>
  <c r="W6"/>
  <c r="V6"/>
  <c r="AX9" i="13" l="1"/>
  <c r="AY9" s="1"/>
  <c r="AZ9" s="1"/>
  <c r="AX12"/>
  <c r="AY12"/>
  <c r="AZ12" s="1"/>
  <c r="AX13"/>
  <c r="AY13" s="1"/>
  <c r="AZ13" s="1"/>
  <c r="AX16"/>
  <c r="AY16"/>
  <c r="AZ16" s="1"/>
  <c r="AX17"/>
  <c r="AY17" s="1"/>
  <c r="AZ17" s="1"/>
  <c r="AX19"/>
  <c r="AY19" s="1"/>
  <c r="AZ19" s="1"/>
  <c r="AX20"/>
  <c r="AY20"/>
  <c r="AZ20"/>
  <c r="BB20" s="1"/>
  <c r="AX21"/>
  <c r="AY21"/>
  <c r="AZ21" s="1"/>
  <c r="AX24"/>
  <c r="AY24"/>
  <c r="AZ24"/>
  <c r="BB24" s="1"/>
  <c r="AX25"/>
  <c r="AY25"/>
  <c r="AZ25" s="1"/>
  <c r="AX27"/>
  <c r="AY27"/>
  <c r="AZ27"/>
  <c r="BB27" s="1"/>
  <c r="BA27"/>
  <c r="AX28"/>
  <c r="AY28"/>
  <c r="AZ28"/>
  <c r="BB28" s="1"/>
  <c r="AX29"/>
  <c r="AY29"/>
  <c r="AZ29" s="1"/>
  <c r="AX32"/>
  <c r="AY32" s="1"/>
  <c r="AZ32" s="1"/>
  <c r="AX36"/>
  <c r="AY36" s="1"/>
  <c r="AZ36" s="1"/>
  <c r="AX37"/>
  <c r="AY37"/>
  <c r="AZ37" s="1"/>
  <c r="AL9"/>
  <c r="AM9" s="1"/>
  <c r="AN9" s="1"/>
  <c r="AO9" s="1"/>
  <c r="AL12"/>
  <c r="AM12" s="1"/>
  <c r="AN12" s="1"/>
  <c r="AO12" s="1"/>
  <c r="AL13"/>
  <c r="AM13" s="1"/>
  <c r="AN13" s="1"/>
  <c r="AO13" s="1"/>
  <c r="AL16"/>
  <c r="AM16" s="1"/>
  <c r="AN16" s="1"/>
  <c r="AO16" s="1"/>
  <c r="AL17"/>
  <c r="AM17" s="1"/>
  <c r="AN17" s="1"/>
  <c r="AO17" s="1"/>
  <c r="AL19"/>
  <c r="AM19" s="1"/>
  <c r="AN19" s="1"/>
  <c r="AO19" s="1"/>
  <c r="AL20"/>
  <c r="AM20" s="1"/>
  <c r="AN20" s="1"/>
  <c r="AO20" s="1"/>
  <c r="AL21"/>
  <c r="AM21" s="1"/>
  <c r="AN21" s="1"/>
  <c r="AO21" s="1"/>
  <c r="AL24"/>
  <c r="AM24" s="1"/>
  <c r="AN24" s="1"/>
  <c r="AO24" s="1"/>
  <c r="AL25"/>
  <c r="AM25" s="1"/>
  <c r="AN25" s="1"/>
  <c r="AO25" s="1"/>
  <c r="AL27"/>
  <c r="AM27" s="1"/>
  <c r="AN27" s="1"/>
  <c r="AO27" s="1"/>
  <c r="AL28"/>
  <c r="AM28" s="1"/>
  <c r="AN28" s="1"/>
  <c r="AO28" s="1"/>
  <c r="AL29"/>
  <c r="AM29" s="1"/>
  <c r="AN29" s="1"/>
  <c r="AO29" s="1"/>
  <c r="AL32"/>
  <c r="AM32" s="1"/>
  <c r="AN32" s="1"/>
  <c r="AO32" s="1"/>
  <c r="AL36"/>
  <c r="AM36" s="1"/>
  <c r="AN36" s="1"/>
  <c r="AO36" s="1"/>
  <c r="AL37"/>
  <c r="AM37" s="1"/>
  <c r="AN37" s="1"/>
  <c r="AO37" s="1"/>
  <c r="Z9"/>
  <c r="AA9" s="1"/>
  <c r="AB9" s="1"/>
  <c r="Z12"/>
  <c r="AA12"/>
  <c r="AB12" s="1"/>
  <c r="Z13"/>
  <c r="AA13" s="1"/>
  <c r="AB13" s="1"/>
  <c r="Z16"/>
  <c r="AA16"/>
  <c r="AB16" s="1"/>
  <c r="Z17"/>
  <c r="AA17" s="1"/>
  <c r="AB17" s="1"/>
  <c r="Z19"/>
  <c r="AA19" s="1"/>
  <c r="AB19" s="1"/>
  <c r="Z20"/>
  <c r="AA20" s="1"/>
  <c r="AB20" s="1"/>
  <c r="Z21"/>
  <c r="AA21"/>
  <c r="AB21" s="1"/>
  <c r="Z24"/>
  <c r="AA24" s="1"/>
  <c r="AB24" s="1"/>
  <c r="Z25"/>
  <c r="AA25" s="1"/>
  <c r="AB25" s="1"/>
  <c r="Z27"/>
  <c r="AA27" s="1"/>
  <c r="AB27" s="1"/>
  <c r="Z28"/>
  <c r="AA28" s="1"/>
  <c r="AB28" s="1"/>
  <c r="Z29"/>
  <c r="AA29"/>
  <c r="AB29"/>
  <c r="AC29" s="1"/>
  <c r="Z32"/>
  <c r="AA32" s="1"/>
  <c r="AB32" s="1"/>
  <c r="Z36"/>
  <c r="AA36"/>
  <c r="AB36"/>
  <c r="AD36" s="1"/>
  <c r="AC36"/>
  <c r="Z37"/>
  <c r="AA37" s="1"/>
  <c r="AB37" s="1"/>
  <c r="U25"/>
  <c r="S25"/>
  <c r="R25"/>
  <c r="T25" s="1"/>
  <c r="T24"/>
  <c r="S24"/>
  <c r="U24" s="1"/>
  <c r="R24"/>
  <c r="S32"/>
  <c r="T32" s="1"/>
  <c r="R32"/>
  <c r="T37"/>
  <c r="S37"/>
  <c r="U37" s="1"/>
  <c r="R37"/>
  <c r="T36"/>
  <c r="S36"/>
  <c r="U36" s="1"/>
  <c r="R36"/>
  <c r="S29"/>
  <c r="T29" s="1"/>
  <c r="R29"/>
  <c r="S28"/>
  <c r="T28" s="1"/>
  <c r="R28"/>
  <c r="S27"/>
  <c r="T27" s="1"/>
  <c r="R27"/>
  <c r="R21"/>
  <c r="S21"/>
  <c r="U21" s="1"/>
  <c r="U20"/>
  <c r="T20"/>
  <c r="S20"/>
  <c r="R20"/>
  <c r="U19"/>
  <c r="T19"/>
  <c r="S19"/>
  <c r="R19"/>
  <c r="S17"/>
  <c r="T17" s="1"/>
  <c r="R17"/>
  <c r="S16"/>
  <c r="T16" s="1"/>
  <c r="R16"/>
  <c r="U13"/>
  <c r="T13"/>
  <c r="S13"/>
  <c r="R13"/>
  <c r="U12"/>
  <c r="T12"/>
  <c r="S12"/>
  <c r="R12"/>
  <c r="R9"/>
  <c r="S9"/>
  <c r="U9" s="1"/>
  <c r="N24"/>
  <c r="O24" s="1"/>
  <c r="P24" s="1"/>
  <c r="Q24" s="1"/>
  <c r="N25"/>
  <c r="O25" s="1"/>
  <c r="P25" s="1"/>
  <c r="Q25" s="1"/>
  <c r="N27"/>
  <c r="O27"/>
  <c r="P27" s="1"/>
  <c r="Q27" s="1"/>
  <c r="N28"/>
  <c r="O28" s="1"/>
  <c r="P28" s="1"/>
  <c r="Q28" s="1"/>
  <c r="N29"/>
  <c r="O29" s="1"/>
  <c r="P29" s="1"/>
  <c r="Q29" s="1"/>
  <c r="N32"/>
  <c r="O32" s="1"/>
  <c r="P32" s="1"/>
  <c r="Q32" s="1"/>
  <c r="N36"/>
  <c r="O36" s="1"/>
  <c r="P36" s="1"/>
  <c r="Q36" s="1"/>
  <c r="N37"/>
  <c r="O37" s="1"/>
  <c r="P37" s="1"/>
  <c r="Q37" s="1"/>
  <c r="D34"/>
  <c r="C34"/>
  <c r="E34" s="1"/>
  <c r="D30"/>
  <c r="C30"/>
  <c r="E30" s="1"/>
  <c r="D26"/>
  <c r="C26"/>
  <c r="E26" s="1"/>
  <c r="D22"/>
  <c r="C22"/>
  <c r="E22" s="1"/>
  <c r="D18"/>
  <c r="C18"/>
  <c r="E18" s="1"/>
  <c r="D14"/>
  <c r="C14"/>
  <c r="E14" s="1"/>
  <c r="D10"/>
  <c r="C10"/>
  <c r="E10" s="1"/>
  <c r="D6"/>
  <c r="C6"/>
  <c r="E6" s="1"/>
  <c r="J51" i="16"/>
  <c r="I52"/>
  <c r="H52"/>
  <c r="E6"/>
  <c r="AL3"/>
  <c r="N3"/>
  <c r="AQ2"/>
  <c r="AX3" s="1"/>
  <c r="AY3" s="1"/>
  <c r="S2"/>
  <c r="Z3" s="1"/>
  <c r="AA3" s="1"/>
  <c r="AX8" i="15"/>
  <c r="N7"/>
  <c r="J39"/>
  <c r="I40"/>
  <c r="H40"/>
  <c r="AL3"/>
  <c r="N3"/>
  <c r="AQ2"/>
  <c r="AX3" s="1"/>
  <c r="AY3" s="1"/>
  <c r="S2"/>
  <c r="Z3" s="1"/>
  <c r="AA3" s="1"/>
  <c r="AH22" i="14"/>
  <c r="AG22"/>
  <c r="AH14"/>
  <c r="AG14"/>
  <c r="I39"/>
  <c r="AH10"/>
  <c r="AG10"/>
  <c r="J39"/>
  <c r="I40"/>
  <c r="AQ2"/>
  <c r="AX3" s="1"/>
  <c r="AY3" s="1"/>
  <c r="S2"/>
  <c r="Z3" s="1"/>
  <c r="AA3" s="1"/>
  <c r="N20" i="13"/>
  <c r="O20" s="1"/>
  <c r="N9"/>
  <c r="O9" s="1"/>
  <c r="AX8"/>
  <c r="J39"/>
  <c r="I40"/>
  <c r="H40"/>
  <c r="AL3"/>
  <c r="N3"/>
  <c r="AQ2"/>
  <c r="AX3" s="1"/>
  <c r="AY3" s="1"/>
  <c r="S2"/>
  <c r="Z3" s="1"/>
  <c r="AA3" s="1"/>
  <c r="N3" i="4"/>
  <c r="O3" s="1"/>
  <c r="AL3"/>
  <c r="AX3"/>
  <c r="AY3" s="1"/>
  <c r="AQ2"/>
  <c r="AA3"/>
  <c r="Z3"/>
  <c r="BB36" i="13" l="1"/>
  <c r="BA36"/>
  <c r="BA25"/>
  <c r="BB25"/>
  <c r="BB19"/>
  <c r="BA19"/>
  <c r="BB12"/>
  <c r="BA12"/>
  <c r="BA9"/>
  <c r="BB9"/>
  <c r="BA21"/>
  <c r="BB21"/>
  <c r="BB16"/>
  <c r="BA16"/>
  <c r="BA13"/>
  <c r="BB13"/>
  <c r="BA37"/>
  <c r="BB37"/>
  <c r="BB32"/>
  <c r="BA32"/>
  <c r="BA29"/>
  <c r="BB29"/>
  <c r="BA17"/>
  <c r="BB17"/>
  <c r="BA28"/>
  <c r="BA24"/>
  <c r="BA20"/>
  <c r="AP37"/>
  <c r="AQ37"/>
  <c r="AP29"/>
  <c r="AQ29"/>
  <c r="AP25"/>
  <c r="AQ25"/>
  <c r="AQ21"/>
  <c r="AP21"/>
  <c r="AQ17"/>
  <c r="AP17"/>
  <c r="AQ13"/>
  <c r="AP13"/>
  <c r="AP9"/>
  <c r="AQ9"/>
  <c r="AP27"/>
  <c r="AQ27"/>
  <c r="AQ19"/>
  <c r="AP19"/>
  <c r="AQ36"/>
  <c r="AP36"/>
  <c r="AP32"/>
  <c r="AQ32"/>
  <c r="AP28"/>
  <c r="AQ28"/>
  <c r="AP24"/>
  <c r="AQ24"/>
  <c r="AQ20"/>
  <c r="AP20"/>
  <c r="AQ16"/>
  <c r="AP16"/>
  <c r="AP12"/>
  <c r="AQ12"/>
  <c r="AD19"/>
  <c r="AC19"/>
  <c r="AD12"/>
  <c r="AC12"/>
  <c r="AC9"/>
  <c r="AD9"/>
  <c r="AD20"/>
  <c r="AC20"/>
  <c r="AD16"/>
  <c r="AC16"/>
  <c r="AC13"/>
  <c r="AD13"/>
  <c r="AD32"/>
  <c r="AC32"/>
  <c r="AD27"/>
  <c r="AC27"/>
  <c r="AD24"/>
  <c r="AC24"/>
  <c r="AC17"/>
  <c r="AD17"/>
  <c r="AC37"/>
  <c r="AD37"/>
  <c r="AD28"/>
  <c r="AC28"/>
  <c r="AC25"/>
  <c r="AD25"/>
  <c r="AC21"/>
  <c r="AD21"/>
  <c r="AD29"/>
  <c r="U32"/>
  <c r="U27"/>
  <c r="U28"/>
  <c r="U29"/>
  <c r="T21"/>
  <c r="U16"/>
  <c r="U17"/>
  <c r="T9"/>
  <c r="AL7" i="16"/>
  <c r="AX7"/>
  <c r="AY7" s="1"/>
  <c r="AZ7" s="1"/>
  <c r="I51"/>
  <c r="J52"/>
  <c r="N7"/>
  <c r="O7" s="1"/>
  <c r="P7" s="1"/>
  <c r="Q7" s="1"/>
  <c r="Z7"/>
  <c r="AA7" s="1"/>
  <c r="AB7" s="1"/>
  <c r="H51"/>
  <c r="O3"/>
  <c r="AM3"/>
  <c r="AM7"/>
  <c r="AN7" s="1"/>
  <c r="AO7" s="1"/>
  <c r="AY8" i="15"/>
  <c r="O7"/>
  <c r="AL7"/>
  <c r="AX7"/>
  <c r="AY7" s="1"/>
  <c r="AZ7" s="1"/>
  <c r="I39"/>
  <c r="J40"/>
  <c r="Z7"/>
  <c r="AA7" s="1"/>
  <c r="AB7" s="1"/>
  <c r="AZ8"/>
  <c r="H39"/>
  <c r="O3"/>
  <c r="AM3"/>
  <c r="AM7"/>
  <c r="AN7" s="1"/>
  <c r="AO7" s="1"/>
  <c r="H40" i="14"/>
  <c r="O3"/>
  <c r="AM3"/>
  <c r="AY8" i="13"/>
  <c r="N8"/>
  <c r="O8" s="1"/>
  <c r="P8" s="1"/>
  <c r="Q8" s="1"/>
  <c r="Z8"/>
  <c r="AA8" s="1"/>
  <c r="AB8" s="1"/>
  <c r="N17"/>
  <c r="O17" s="1"/>
  <c r="P17" s="1"/>
  <c r="Q17" s="1"/>
  <c r="I39"/>
  <c r="J40"/>
  <c r="AZ8"/>
  <c r="BB8" s="1"/>
  <c r="N19"/>
  <c r="O19" s="1"/>
  <c r="P19" s="1"/>
  <c r="Q19" s="1"/>
  <c r="H39"/>
  <c r="O3"/>
  <c r="P9" s="1"/>
  <c r="Q9" s="1"/>
  <c r="AM3"/>
  <c r="N12"/>
  <c r="O12" s="1"/>
  <c r="P12" s="1"/>
  <c r="Q12" s="1"/>
  <c r="AL8"/>
  <c r="AM8" s="1"/>
  <c r="AN8" s="1"/>
  <c r="AO8" s="1"/>
  <c r="N13"/>
  <c r="O13" s="1"/>
  <c r="P13" s="1"/>
  <c r="Q13" s="1"/>
  <c r="N16"/>
  <c r="O16" s="1"/>
  <c r="P16" s="1"/>
  <c r="Q16" s="1"/>
  <c r="N21"/>
  <c r="O21" s="1"/>
  <c r="P21" s="1"/>
  <c r="Q21" s="1"/>
  <c r="AM3" i="4"/>
  <c r="AN25" i="14" l="1"/>
  <c r="AO25" s="1"/>
  <c r="AN24"/>
  <c r="AO24" s="1"/>
  <c r="AN14"/>
  <c r="AO14" s="1"/>
  <c r="AN12"/>
  <c r="AO12" s="1"/>
  <c r="AN23"/>
  <c r="AO23" s="1"/>
  <c r="AN26"/>
  <c r="AO26" s="1"/>
  <c r="AN30"/>
  <c r="AO30" s="1"/>
  <c r="AN13"/>
  <c r="AO13" s="1"/>
  <c r="AN18"/>
  <c r="AO18" s="1"/>
  <c r="AN16"/>
  <c r="AO16" s="1"/>
  <c r="AN28"/>
  <c r="AO28" s="1"/>
  <c r="AN11"/>
  <c r="AO11" s="1"/>
  <c r="AN21"/>
  <c r="AO21" s="1"/>
  <c r="AN33"/>
  <c r="AO33" s="1"/>
  <c r="AN19"/>
  <c r="AO19" s="1"/>
  <c r="AN32"/>
  <c r="AO32" s="1"/>
  <c r="AN17"/>
  <c r="AO17" s="1"/>
  <c r="AN22"/>
  <c r="AO22" s="1"/>
  <c r="AN29"/>
  <c r="AO29" s="1"/>
  <c r="AN31"/>
  <c r="AO31" s="1"/>
  <c r="AN15"/>
  <c r="AO15" s="1"/>
  <c r="AN20"/>
  <c r="AO20" s="1"/>
  <c r="AN10"/>
  <c r="AO10" s="1"/>
  <c r="P26"/>
  <c r="Q26" s="1"/>
  <c r="S26" s="1"/>
  <c r="P10"/>
  <c r="Q10" s="1"/>
  <c r="S10" s="1"/>
  <c r="P11"/>
  <c r="Q11" s="1"/>
  <c r="P24"/>
  <c r="Q24" s="1"/>
  <c r="P25"/>
  <c r="Q25" s="1"/>
  <c r="P29"/>
  <c r="Q29" s="1"/>
  <c r="S29" s="1"/>
  <c r="P14"/>
  <c r="Q14" s="1"/>
  <c r="P15"/>
  <c r="Q15" s="1"/>
  <c r="P28"/>
  <c r="Q28" s="1"/>
  <c r="S28" s="1"/>
  <c r="P12"/>
  <c r="Q12" s="1"/>
  <c r="S12" s="1"/>
  <c r="P13"/>
  <c r="Q13" s="1"/>
  <c r="P31"/>
  <c r="Q31" s="1"/>
  <c r="P18"/>
  <c r="Q18" s="1"/>
  <c r="S18" s="1"/>
  <c r="P19"/>
  <c r="Q19" s="1"/>
  <c r="P30"/>
  <c r="Q30" s="1"/>
  <c r="S30" s="1"/>
  <c r="P16"/>
  <c r="Q16" s="1"/>
  <c r="P17"/>
  <c r="Q17" s="1"/>
  <c r="P33"/>
  <c r="Q33" s="1"/>
  <c r="P22"/>
  <c r="Q22" s="1"/>
  <c r="P23"/>
  <c r="Q23" s="1"/>
  <c r="P32"/>
  <c r="Q32" s="1"/>
  <c r="S32" s="1"/>
  <c r="P20"/>
  <c r="Q20" s="1"/>
  <c r="S20" s="1"/>
  <c r="P21"/>
  <c r="Q21" s="1"/>
  <c r="AS20" i="13"/>
  <c r="AR20"/>
  <c r="AS36"/>
  <c r="AR36"/>
  <c r="AS13"/>
  <c r="AR13"/>
  <c r="AS21"/>
  <c r="AR21"/>
  <c r="AS12"/>
  <c r="AR12"/>
  <c r="AS28"/>
  <c r="AR28"/>
  <c r="AS29"/>
  <c r="AR29"/>
  <c r="AS37"/>
  <c r="AR37"/>
  <c r="AS16"/>
  <c r="AR16"/>
  <c r="AS19"/>
  <c r="AR19"/>
  <c r="AS17"/>
  <c r="AR17"/>
  <c r="AS24"/>
  <c r="AR24"/>
  <c r="AS32"/>
  <c r="AR32"/>
  <c r="AS27"/>
  <c r="AR27"/>
  <c r="AS9"/>
  <c r="AR9"/>
  <c r="AS25"/>
  <c r="AR25"/>
  <c r="AG14"/>
  <c r="AH14"/>
  <c r="AG10"/>
  <c r="AH10"/>
  <c r="AG22"/>
  <c r="AH22"/>
  <c r="AP7" i="16"/>
  <c r="AQ7"/>
  <c r="BB7"/>
  <c r="BA7"/>
  <c r="R7"/>
  <c r="S7"/>
  <c r="AD7"/>
  <c r="AC7"/>
  <c r="AD7" i="15"/>
  <c r="AC7"/>
  <c r="BB7"/>
  <c r="BA7"/>
  <c r="AP7"/>
  <c r="AQ7"/>
  <c r="BA8"/>
  <c r="P7"/>
  <c r="Q7" s="1"/>
  <c r="AF22" i="14"/>
  <c r="AE22"/>
  <c r="AF10"/>
  <c r="AE10"/>
  <c r="AE14"/>
  <c r="AF14"/>
  <c r="AE10" i="13"/>
  <c r="AF10"/>
  <c r="AF22"/>
  <c r="AE22"/>
  <c r="AE14"/>
  <c r="AF14"/>
  <c r="R8"/>
  <c r="S8"/>
  <c r="AD8"/>
  <c r="AC8"/>
  <c r="AP8"/>
  <c r="AQ8"/>
  <c r="P20"/>
  <c r="Q20" s="1"/>
  <c r="BA8"/>
  <c r="AQ15" i="14" l="1"/>
  <c r="AP15"/>
  <c r="AQ21"/>
  <c r="AP21"/>
  <c r="AP25"/>
  <c r="AQ25"/>
  <c r="AQ20"/>
  <c r="AP20"/>
  <c r="AQ22"/>
  <c r="AP22"/>
  <c r="AQ33"/>
  <c r="AP33"/>
  <c r="AP16"/>
  <c r="AQ16"/>
  <c r="AP26"/>
  <c r="AQ26"/>
  <c r="AP24"/>
  <c r="AQ24"/>
  <c r="AP17"/>
  <c r="AQ17"/>
  <c r="AQ23"/>
  <c r="AP23"/>
  <c r="AP10"/>
  <c r="AQ10"/>
  <c r="AQ29"/>
  <c r="AP29"/>
  <c r="AP19"/>
  <c r="AQ19"/>
  <c r="AQ28"/>
  <c r="AP28"/>
  <c r="AQ30"/>
  <c r="AP30"/>
  <c r="AQ14"/>
  <c r="AP14"/>
  <c r="AP18"/>
  <c r="AQ18"/>
  <c r="AP31"/>
  <c r="AQ31"/>
  <c r="AP32"/>
  <c r="AQ32"/>
  <c r="AP11"/>
  <c r="AP40" s="1"/>
  <c r="AQ11"/>
  <c r="AQ13"/>
  <c r="AP13"/>
  <c r="AQ12"/>
  <c r="AP12"/>
  <c r="U32"/>
  <c r="T32"/>
  <c r="S17"/>
  <c r="R17"/>
  <c r="T18"/>
  <c r="U18"/>
  <c r="T28"/>
  <c r="U28"/>
  <c r="S25"/>
  <c r="R25"/>
  <c r="T26"/>
  <c r="U26"/>
  <c r="T20"/>
  <c r="U20"/>
  <c r="R33"/>
  <c r="S33"/>
  <c r="R19"/>
  <c r="S19"/>
  <c r="T12"/>
  <c r="U12"/>
  <c r="U29"/>
  <c r="T29"/>
  <c r="T10"/>
  <c r="U10"/>
  <c r="R21"/>
  <c r="S21"/>
  <c r="R22"/>
  <c r="S22"/>
  <c r="U30"/>
  <c r="T30"/>
  <c r="R13"/>
  <c r="S13"/>
  <c r="R14"/>
  <c r="S14"/>
  <c r="R11"/>
  <c r="S11"/>
  <c r="R23"/>
  <c r="S23"/>
  <c r="R16"/>
  <c r="S16"/>
  <c r="S31"/>
  <c r="R31"/>
  <c r="R15"/>
  <c r="S15"/>
  <c r="S24"/>
  <c r="R24"/>
  <c r="AR7" i="16"/>
  <c r="AS7"/>
  <c r="AD51"/>
  <c r="AD53"/>
  <c r="AD52"/>
  <c r="BB53"/>
  <c r="BB52"/>
  <c r="BB51"/>
  <c r="R52"/>
  <c r="AQ51"/>
  <c r="AC53"/>
  <c r="AC52"/>
  <c r="AC51"/>
  <c r="T7"/>
  <c r="S53"/>
  <c r="S52"/>
  <c r="U7"/>
  <c r="S51"/>
  <c r="BA53"/>
  <c r="BA52"/>
  <c r="BA51"/>
  <c r="AP53"/>
  <c r="AP52"/>
  <c r="AP51"/>
  <c r="R7" i="15"/>
  <c r="AD39"/>
  <c r="AD41"/>
  <c r="AD40"/>
  <c r="AC41"/>
  <c r="AC40"/>
  <c r="AC39"/>
  <c r="BB41"/>
  <c r="BB40"/>
  <c r="BB39"/>
  <c r="AP39"/>
  <c r="AQ39"/>
  <c r="AR7"/>
  <c r="AS7"/>
  <c r="AQ41"/>
  <c r="AQ40"/>
  <c r="BA41"/>
  <c r="BA40"/>
  <c r="BA39"/>
  <c r="BE10" i="14"/>
  <c r="BF10"/>
  <c r="BE22"/>
  <c r="BF22"/>
  <c r="BE26"/>
  <c r="BF26"/>
  <c r="BE14"/>
  <c r="BF14"/>
  <c r="BF30"/>
  <c r="BE30"/>
  <c r="AH30"/>
  <c r="AG30"/>
  <c r="AD39"/>
  <c r="AD41"/>
  <c r="AD40"/>
  <c r="AG18"/>
  <c r="AH18"/>
  <c r="BB41"/>
  <c r="BB40"/>
  <c r="BB39"/>
  <c r="AG26"/>
  <c r="AH26"/>
  <c r="BE18"/>
  <c r="BF18"/>
  <c r="AC41"/>
  <c r="AC40"/>
  <c r="AC39"/>
  <c r="AF18"/>
  <c r="AE18"/>
  <c r="BA41"/>
  <c r="BA40"/>
  <c r="BA39"/>
  <c r="AF26"/>
  <c r="AE26"/>
  <c r="BD18"/>
  <c r="BC18"/>
  <c r="BD10"/>
  <c r="BD22"/>
  <c r="BC22"/>
  <c r="BD26"/>
  <c r="BC26"/>
  <c r="AP41"/>
  <c r="BC14"/>
  <c r="BD14"/>
  <c r="BC30"/>
  <c r="BD30"/>
  <c r="AE30"/>
  <c r="AF30"/>
  <c r="R39" i="13"/>
  <c r="V10"/>
  <c r="W10"/>
  <c r="BE18"/>
  <c r="BF18"/>
  <c r="BE14"/>
  <c r="BF14"/>
  <c r="BE22"/>
  <c r="BF22"/>
  <c r="BE26"/>
  <c r="BF26"/>
  <c r="BE10"/>
  <c r="BF10"/>
  <c r="X22"/>
  <c r="Y22"/>
  <c r="AG26"/>
  <c r="AH26"/>
  <c r="BE34"/>
  <c r="BF34"/>
  <c r="AG34"/>
  <c r="AH34"/>
  <c r="X10"/>
  <c r="Y10"/>
  <c r="BD18"/>
  <c r="BC18"/>
  <c r="BC14"/>
  <c r="BD14"/>
  <c r="BD22"/>
  <c r="BC22"/>
  <c r="BD26"/>
  <c r="BC26"/>
  <c r="BD10"/>
  <c r="BC10"/>
  <c r="W22"/>
  <c r="V22"/>
  <c r="AF26"/>
  <c r="AE26"/>
  <c r="BD34"/>
  <c r="BC34"/>
  <c r="AF34"/>
  <c r="AE34"/>
  <c r="AD39"/>
  <c r="AG6"/>
  <c r="AH6"/>
  <c r="AD41"/>
  <c r="AD40"/>
  <c r="AG30"/>
  <c r="AG18"/>
  <c r="AH18"/>
  <c r="AP41"/>
  <c r="AP40"/>
  <c r="AP39"/>
  <c r="BB41"/>
  <c r="BB40"/>
  <c r="BE6"/>
  <c r="BB39"/>
  <c r="BF6"/>
  <c r="BF30"/>
  <c r="BE30"/>
  <c r="AR8"/>
  <c r="AS8"/>
  <c r="AF6"/>
  <c r="AC41"/>
  <c r="AC40"/>
  <c r="AC39"/>
  <c r="AE6"/>
  <c r="T8"/>
  <c r="U8"/>
  <c r="AE30"/>
  <c r="S41"/>
  <c r="S40"/>
  <c r="S39"/>
  <c r="AE18"/>
  <c r="AF18"/>
  <c r="AQ39"/>
  <c r="AQ41"/>
  <c r="AQ40"/>
  <c r="BA41"/>
  <c r="BA40"/>
  <c r="BD6"/>
  <c r="BA39"/>
  <c r="BC6"/>
  <c r="BC30"/>
  <c r="BD30"/>
  <c r="AR14" i="14" l="1"/>
  <c r="AS14"/>
  <c r="AR11"/>
  <c r="AS11"/>
  <c r="AR25"/>
  <c r="AS25"/>
  <c r="AR12"/>
  <c r="AS12"/>
  <c r="AR29"/>
  <c r="AS29"/>
  <c r="AS22"/>
  <c r="AR22"/>
  <c r="AS31"/>
  <c r="AR31"/>
  <c r="AR24"/>
  <c r="AS24"/>
  <c r="AR13"/>
  <c r="AS13"/>
  <c r="AR30"/>
  <c r="AS30"/>
  <c r="AS33"/>
  <c r="AR33"/>
  <c r="AS20"/>
  <c r="AR20"/>
  <c r="AS21"/>
  <c r="AR21"/>
  <c r="AP39"/>
  <c r="AR28"/>
  <c r="AS28"/>
  <c r="AS23"/>
  <c r="AR23"/>
  <c r="AR15"/>
  <c r="AS15"/>
  <c r="AS16"/>
  <c r="AR16"/>
  <c r="AS32"/>
  <c r="AR32"/>
  <c r="AU30" s="1"/>
  <c r="AS18"/>
  <c r="AR18"/>
  <c r="AS19"/>
  <c r="AR19"/>
  <c r="AR10"/>
  <c r="AS10"/>
  <c r="AS17"/>
  <c r="AR17"/>
  <c r="AR26"/>
  <c r="AS26"/>
  <c r="U24"/>
  <c r="T24"/>
  <c r="U31"/>
  <c r="T31"/>
  <c r="T25"/>
  <c r="U25"/>
  <c r="T23"/>
  <c r="U23"/>
  <c r="U14"/>
  <c r="T14"/>
  <c r="U21"/>
  <c r="T21"/>
  <c r="T19"/>
  <c r="U19"/>
  <c r="U17"/>
  <c r="T17"/>
  <c r="U15"/>
  <c r="T15"/>
  <c r="T16"/>
  <c r="U16"/>
  <c r="U11"/>
  <c r="T11"/>
  <c r="T13"/>
  <c r="U13"/>
  <c r="T22"/>
  <c r="U22"/>
  <c r="T33"/>
  <c r="U33"/>
  <c r="BC53" i="16"/>
  <c r="BC52"/>
  <c r="BC51"/>
  <c r="AE53"/>
  <c r="AE52"/>
  <c r="AE51"/>
  <c r="AG53"/>
  <c r="AG52"/>
  <c r="AG51"/>
  <c r="R51"/>
  <c r="AQ52"/>
  <c r="BE51"/>
  <c r="BE53"/>
  <c r="BE52"/>
  <c r="AR52"/>
  <c r="AS52"/>
  <c r="U52"/>
  <c r="T52"/>
  <c r="AS53"/>
  <c r="AS51"/>
  <c r="R53"/>
  <c r="T53"/>
  <c r="T51"/>
  <c r="AQ53"/>
  <c r="R41" i="15"/>
  <c r="R40"/>
  <c r="R39"/>
  <c r="AP41"/>
  <c r="BC41"/>
  <c r="BC40"/>
  <c r="BC39"/>
  <c r="W14"/>
  <c r="AE41"/>
  <c r="AE40"/>
  <c r="AE39"/>
  <c r="T7"/>
  <c r="S41"/>
  <c r="S40"/>
  <c r="U7"/>
  <c r="S39"/>
  <c r="AP40"/>
  <c r="AS40"/>
  <c r="W10"/>
  <c r="AR41"/>
  <c r="BE39"/>
  <c r="BE41"/>
  <c r="BE40"/>
  <c r="AG41"/>
  <c r="AG40"/>
  <c r="AG39"/>
  <c r="W30" i="14"/>
  <c r="V14"/>
  <c r="W14"/>
  <c r="W10"/>
  <c r="V10"/>
  <c r="R41"/>
  <c r="R40"/>
  <c r="R39"/>
  <c r="X22"/>
  <c r="Y22"/>
  <c r="AQ40"/>
  <c r="AQ39"/>
  <c r="AV22"/>
  <c r="AW22"/>
  <c r="AT26"/>
  <c r="Y18"/>
  <c r="X18"/>
  <c r="Y30"/>
  <c r="X30"/>
  <c r="X10"/>
  <c r="Y10"/>
  <c r="S41"/>
  <c r="S40"/>
  <c r="S39"/>
  <c r="W22"/>
  <c r="V22"/>
  <c r="AW26"/>
  <c r="V18"/>
  <c r="W18"/>
  <c r="AU14"/>
  <c r="BC41"/>
  <c r="BC40"/>
  <c r="BC39"/>
  <c r="BE39"/>
  <c r="BE41"/>
  <c r="BE40"/>
  <c r="AG41"/>
  <c r="AG40"/>
  <c r="AG39"/>
  <c r="AS41"/>
  <c r="AV30"/>
  <c r="AE41"/>
  <c r="AE40"/>
  <c r="AE39"/>
  <c r="Y14"/>
  <c r="X14"/>
  <c r="AQ41"/>
  <c r="Y14" i="13"/>
  <c r="X14"/>
  <c r="AV26"/>
  <c r="AW26"/>
  <c r="BC41"/>
  <c r="BC40"/>
  <c r="BC39"/>
  <c r="AW14"/>
  <c r="AV14"/>
  <c r="AT30"/>
  <c r="AU30"/>
  <c r="AV10"/>
  <c r="AW10"/>
  <c r="V14"/>
  <c r="W14"/>
  <c r="T41"/>
  <c r="R41"/>
  <c r="AU26"/>
  <c r="AT26"/>
  <c r="X30"/>
  <c r="AV18"/>
  <c r="AW18"/>
  <c r="AW30"/>
  <c r="AV30"/>
  <c r="AT10"/>
  <c r="AU10"/>
  <c r="AU34"/>
  <c r="AT34"/>
  <c r="U39"/>
  <c r="X6"/>
  <c r="Y6"/>
  <c r="U41"/>
  <c r="U40"/>
  <c r="AT14"/>
  <c r="AU14"/>
  <c r="AE41"/>
  <c r="AE40"/>
  <c r="AE39"/>
  <c r="W26"/>
  <c r="V26"/>
  <c r="AV22"/>
  <c r="AW22"/>
  <c r="W34"/>
  <c r="V34"/>
  <c r="R40"/>
  <c r="AS41"/>
  <c r="AS40"/>
  <c r="AV6"/>
  <c r="AS39"/>
  <c r="AW6"/>
  <c r="AV34"/>
  <c r="AW34"/>
  <c r="V30"/>
  <c r="AR41"/>
  <c r="AR40"/>
  <c r="AU6"/>
  <c r="AR39"/>
  <c r="AT6"/>
  <c r="W6"/>
  <c r="T39"/>
  <c r="V6"/>
  <c r="AT18"/>
  <c r="AU18"/>
  <c r="BE39"/>
  <c r="BE41"/>
  <c r="BE40"/>
  <c r="AG41"/>
  <c r="AG40"/>
  <c r="AG39"/>
  <c r="X26"/>
  <c r="Y26"/>
  <c r="AU22"/>
  <c r="AT22"/>
  <c r="X34"/>
  <c r="Y34"/>
  <c r="AS39" i="14" l="1"/>
  <c r="AV26"/>
  <c r="AR39"/>
  <c r="AW30"/>
  <c r="AU26"/>
  <c r="AT22"/>
  <c r="AT14"/>
  <c r="AS40"/>
  <c r="AU22"/>
  <c r="AW14"/>
  <c r="AR40" i="15"/>
  <c r="AR40" i="14"/>
  <c r="AR51" i="16"/>
  <c r="AT53"/>
  <c r="AT52"/>
  <c r="AT51"/>
  <c r="AR53"/>
  <c r="AV51"/>
  <c r="AV53"/>
  <c r="AV52"/>
  <c r="X53"/>
  <c r="U53"/>
  <c r="V51"/>
  <c r="U51"/>
  <c r="U39" i="15"/>
  <c r="U41"/>
  <c r="U40"/>
  <c r="AR39"/>
  <c r="T41"/>
  <c r="T40"/>
  <c r="T39"/>
  <c r="AS39"/>
  <c r="AS41"/>
  <c r="AT40"/>
  <c r="AV40"/>
  <c r="W26" i="14"/>
  <c r="V26"/>
  <c r="AV18"/>
  <c r="AW18"/>
  <c r="T41"/>
  <c r="T40"/>
  <c r="T39"/>
  <c r="AV14"/>
  <c r="X26"/>
  <c r="Y26"/>
  <c r="AR41"/>
  <c r="AT10"/>
  <c r="AU10"/>
  <c r="V30"/>
  <c r="AT30"/>
  <c r="AT18"/>
  <c r="AU18"/>
  <c r="U39"/>
  <c r="U41"/>
  <c r="U40"/>
  <c r="AV10"/>
  <c r="AV41" s="1"/>
  <c r="AW10"/>
  <c r="AT41" i="13"/>
  <c r="AT40"/>
  <c r="AT39"/>
  <c r="AV39"/>
  <c r="AV41"/>
  <c r="AV40"/>
  <c r="V18"/>
  <c r="V41" s="1"/>
  <c r="W18"/>
  <c r="Y18"/>
  <c r="X18"/>
  <c r="X41" s="1"/>
  <c r="T40"/>
  <c r="AT39" i="14" l="1"/>
  <c r="V53" i="16"/>
  <c r="V52"/>
  <c r="V39" i="13"/>
  <c r="V40"/>
  <c r="X52" i="16"/>
  <c r="X51"/>
  <c r="AT39" i="15"/>
  <c r="V41"/>
  <c r="V40"/>
  <c r="V39"/>
  <c r="X41"/>
  <c r="X40"/>
  <c r="X39"/>
  <c r="AV39"/>
  <c r="AT41"/>
  <c r="AV41"/>
  <c r="V40" i="14"/>
  <c r="V39"/>
  <c r="AV40"/>
  <c r="AT41"/>
  <c r="AT40"/>
  <c r="X41"/>
  <c r="X40"/>
  <c r="X39"/>
  <c r="AV39"/>
  <c r="X40" i="13"/>
  <c r="X39"/>
  <c r="S2" i="4" l="1"/>
  <c r="H35" l="1"/>
  <c r="I35"/>
  <c r="J35"/>
  <c r="H36"/>
  <c r="I36"/>
  <c r="J36"/>
  <c r="H37"/>
  <c r="I37"/>
  <c r="J37"/>
  <c r="H31"/>
  <c r="I31"/>
  <c r="J31"/>
  <c r="H32"/>
  <c r="I32"/>
  <c r="J32"/>
  <c r="H33"/>
  <c r="I33"/>
  <c r="J33"/>
  <c r="H27"/>
  <c r="I27"/>
  <c r="J27"/>
  <c r="H28"/>
  <c r="I28"/>
  <c r="J28"/>
  <c r="H29"/>
  <c r="I29"/>
  <c r="J29"/>
  <c r="H23"/>
  <c r="I23"/>
  <c r="J23"/>
  <c r="H24"/>
  <c r="I24"/>
  <c r="J24"/>
  <c r="H25"/>
  <c r="I25"/>
  <c r="J25"/>
  <c r="H18"/>
  <c r="I18"/>
  <c r="J18"/>
  <c r="H19"/>
  <c r="I19"/>
  <c r="J19"/>
  <c r="H20"/>
  <c r="I20"/>
  <c r="J20"/>
  <c r="H21"/>
  <c r="I21"/>
  <c r="J21"/>
  <c r="H14"/>
  <c r="I14"/>
  <c r="J14"/>
  <c r="H15"/>
  <c r="I15"/>
  <c r="J15"/>
  <c r="H16"/>
  <c r="I16"/>
  <c r="J16"/>
  <c r="H17"/>
  <c r="I17"/>
  <c r="J17"/>
  <c r="H10"/>
  <c r="I10"/>
  <c r="J10"/>
  <c r="H11"/>
  <c r="I11"/>
  <c r="J11"/>
  <c r="H12"/>
  <c r="I12"/>
  <c r="J12"/>
  <c r="H13"/>
  <c r="I13"/>
  <c r="J13"/>
  <c r="H7"/>
  <c r="I7"/>
  <c r="J7"/>
  <c r="H8"/>
  <c r="I8"/>
  <c r="J8"/>
  <c r="AL11" l="1"/>
  <c r="AM11" s="1"/>
  <c r="AN11" s="1"/>
  <c r="AO11" s="1"/>
  <c r="AP11" s="1"/>
  <c r="AX11"/>
  <c r="AY11" s="1"/>
  <c r="AZ11" s="1"/>
  <c r="BA11" s="1"/>
  <c r="AL15"/>
  <c r="AM15" s="1"/>
  <c r="AN15" s="1"/>
  <c r="AO15" s="1"/>
  <c r="AX15"/>
  <c r="AY15" s="1"/>
  <c r="AZ15" s="1"/>
  <c r="AL19"/>
  <c r="AM19" s="1"/>
  <c r="AN19" s="1"/>
  <c r="AO19" s="1"/>
  <c r="AP19" s="1"/>
  <c r="AX19"/>
  <c r="AY19" s="1"/>
  <c r="AZ19" s="1"/>
  <c r="BA19" s="1"/>
  <c r="AL23"/>
  <c r="AM23" s="1"/>
  <c r="AN23" s="1"/>
  <c r="AO23" s="1"/>
  <c r="AP23" s="1"/>
  <c r="AX23"/>
  <c r="AY23" s="1"/>
  <c r="AZ23" s="1"/>
  <c r="BA23" s="1"/>
  <c r="AL33"/>
  <c r="AM33" s="1"/>
  <c r="AN33" s="1"/>
  <c r="AO33" s="1"/>
  <c r="AP33" s="1"/>
  <c r="AX33"/>
  <c r="AY33" s="1"/>
  <c r="AZ33" s="1"/>
  <c r="BB33" s="1"/>
  <c r="BA33"/>
  <c r="AQ33"/>
  <c r="AL36"/>
  <c r="AM36" s="1"/>
  <c r="AN36" s="1"/>
  <c r="AO36" s="1"/>
  <c r="AP36" s="1"/>
  <c r="AX36"/>
  <c r="AY36" s="1"/>
  <c r="AZ36" s="1"/>
  <c r="AQ36"/>
  <c r="AL16"/>
  <c r="AM16" s="1"/>
  <c r="AN16" s="1"/>
  <c r="AO16" s="1"/>
  <c r="AP16" s="1"/>
  <c r="AX16"/>
  <c r="AY16" s="1"/>
  <c r="AZ16" s="1"/>
  <c r="BA16" s="1"/>
  <c r="AL7"/>
  <c r="AM7" s="1"/>
  <c r="AN7" s="1"/>
  <c r="AO7" s="1"/>
  <c r="AP7" s="1"/>
  <c r="N7"/>
  <c r="O7" s="1"/>
  <c r="AX7"/>
  <c r="AY7" s="1"/>
  <c r="AZ7" s="1"/>
  <c r="BB7" s="1"/>
  <c r="BA7"/>
  <c r="AL10"/>
  <c r="AM10" s="1"/>
  <c r="AN10" s="1"/>
  <c r="AO10" s="1"/>
  <c r="AP10" s="1"/>
  <c r="AX10"/>
  <c r="AY10" s="1"/>
  <c r="AZ10" s="1"/>
  <c r="BA10" s="1"/>
  <c r="AL14"/>
  <c r="AM14" s="1"/>
  <c r="AN14" s="1"/>
  <c r="AO14" s="1"/>
  <c r="AP14" s="1"/>
  <c r="AX14"/>
  <c r="AY14" s="1"/>
  <c r="AZ14" s="1"/>
  <c r="BA14" s="1"/>
  <c r="AL18"/>
  <c r="AM18" s="1"/>
  <c r="AN18" s="1"/>
  <c r="AO18" s="1"/>
  <c r="AP18" s="1"/>
  <c r="AX18"/>
  <c r="AY18" s="1"/>
  <c r="AZ18" s="1"/>
  <c r="AL29"/>
  <c r="AM29" s="1"/>
  <c r="AN29" s="1"/>
  <c r="AO29" s="1"/>
  <c r="AP29" s="1"/>
  <c r="AX29"/>
  <c r="AY29" s="1"/>
  <c r="AZ29" s="1"/>
  <c r="AL32"/>
  <c r="AM32" s="1"/>
  <c r="AN32" s="1"/>
  <c r="AO32" s="1"/>
  <c r="AX32"/>
  <c r="AY32" s="1"/>
  <c r="AZ32" s="1"/>
  <c r="BB32" s="1"/>
  <c r="AL35"/>
  <c r="AM35" s="1"/>
  <c r="AN35" s="1"/>
  <c r="AO35" s="1"/>
  <c r="AX35"/>
  <c r="AY35" s="1"/>
  <c r="AZ35" s="1"/>
  <c r="BB35" s="1"/>
  <c r="AL12"/>
  <c r="AM12" s="1"/>
  <c r="AN12" s="1"/>
  <c r="AO12" s="1"/>
  <c r="AP12" s="1"/>
  <c r="AX12"/>
  <c r="AY12" s="1"/>
  <c r="AZ12" s="1"/>
  <c r="BA12" s="1"/>
  <c r="AL20"/>
  <c r="AM20" s="1"/>
  <c r="AN20" s="1"/>
  <c r="AO20" s="1"/>
  <c r="AP20" s="1"/>
  <c r="AX20"/>
  <c r="AY20" s="1"/>
  <c r="AZ20" s="1"/>
  <c r="BA20" s="1"/>
  <c r="AL24"/>
  <c r="AM24" s="1"/>
  <c r="AN24" s="1"/>
  <c r="AO24" s="1"/>
  <c r="AP24" s="1"/>
  <c r="AX24"/>
  <c r="AY24" s="1"/>
  <c r="AZ24" s="1"/>
  <c r="BA24" s="1"/>
  <c r="AL27"/>
  <c r="AM27" s="1"/>
  <c r="AN27" s="1"/>
  <c r="AO27" s="1"/>
  <c r="AP27" s="1"/>
  <c r="AX27"/>
  <c r="AY27" s="1"/>
  <c r="AZ27" s="1"/>
  <c r="BB27" s="1"/>
  <c r="AQ27"/>
  <c r="AL37"/>
  <c r="AM37" s="1"/>
  <c r="AN37" s="1"/>
  <c r="AO37" s="1"/>
  <c r="AX37"/>
  <c r="AY37" s="1"/>
  <c r="AZ37" s="1"/>
  <c r="AL8"/>
  <c r="AM8" s="1"/>
  <c r="AN8" s="1"/>
  <c r="AO8" s="1"/>
  <c r="AP8" s="1"/>
  <c r="AX8"/>
  <c r="AY8" s="1"/>
  <c r="AZ8" s="1"/>
  <c r="BB8" s="1"/>
  <c r="BA8"/>
  <c r="AL13"/>
  <c r="AM13" s="1"/>
  <c r="AN13" s="1"/>
  <c r="AO13" s="1"/>
  <c r="AX13"/>
  <c r="AY13" s="1"/>
  <c r="AZ13" s="1"/>
  <c r="AL17"/>
  <c r="AM17" s="1"/>
  <c r="AN17" s="1"/>
  <c r="AO17" s="1"/>
  <c r="AP17" s="1"/>
  <c r="BA17"/>
  <c r="AX17"/>
  <c r="AY17" s="1"/>
  <c r="AZ17" s="1"/>
  <c r="AL21"/>
  <c r="AM21" s="1"/>
  <c r="AN21" s="1"/>
  <c r="AO21" s="1"/>
  <c r="AP21" s="1"/>
  <c r="AX21"/>
  <c r="AY21" s="1"/>
  <c r="AZ21" s="1"/>
  <c r="BA21" s="1"/>
  <c r="AL25"/>
  <c r="AM25" s="1"/>
  <c r="AN25" s="1"/>
  <c r="AO25" s="1"/>
  <c r="AP25" s="1"/>
  <c r="AX25"/>
  <c r="AY25" s="1"/>
  <c r="AZ25" s="1"/>
  <c r="AL28"/>
  <c r="AM28" s="1"/>
  <c r="AN28" s="1"/>
  <c r="AO28" s="1"/>
  <c r="AP28" s="1"/>
  <c r="AX28"/>
  <c r="AY28" s="1"/>
  <c r="AZ28" s="1"/>
  <c r="BB28" s="1"/>
  <c r="AL31"/>
  <c r="AM31" s="1"/>
  <c r="AN31" s="1"/>
  <c r="AO31" s="1"/>
  <c r="AP31" s="1"/>
  <c r="AQ31"/>
  <c r="AX31"/>
  <c r="AY31" s="1"/>
  <c r="AZ31" s="1"/>
  <c r="Z7"/>
  <c r="Z8"/>
  <c r="N8"/>
  <c r="O8" s="1"/>
  <c r="I39"/>
  <c r="I40"/>
  <c r="Z17"/>
  <c r="N17"/>
  <c r="O17" s="1"/>
  <c r="Z25"/>
  <c r="N25"/>
  <c r="O25" s="1"/>
  <c r="Z36"/>
  <c r="N36"/>
  <c r="O36" s="1"/>
  <c r="H39"/>
  <c r="H40"/>
  <c r="Z16"/>
  <c r="N16"/>
  <c r="O16" s="1"/>
  <c r="J40"/>
  <c r="J39"/>
  <c r="N6"/>
  <c r="O6" s="1"/>
  <c r="P6" s="1"/>
  <c r="Q6" s="1"/>
  <c r="Z11"/>
  <c r="N11"/>
  <c r="O11" s="1"/>
  <c r="Z13"/>
  <c r="N13"/>
  <c r="O13" s="1"/>
  <c r="Z21"/>
  <c r="N21"/>
  <c r="O21" s="1"/>
  <c r="N29"/>
  <c r="O29" s="1"/>
  <c r="Z29"/>
  <c r="Z12"/>
  <c r="N12"/>
  <c r="O12" s="1"/>
  <c r="Z20"/>
  <c r="N20"/>
  <c r="O20" s="1"/>
  <c r="Z24"/>
  <c r="N24"/>
  <c r="O24" s="1"/>
  <c r="Z28"/>
  <c r="N28"/>
  <c r="O28" s="1"/>
  <c r="N33"/>
  <c r="O33" s="1"/>
  <c r="Z33"/>
  <c r="N35"/>
  <c r="O35" s="1"/>
  <c r="Z35"/>
  <c r="Z15"/>
  <c r="N15"/>
  <c r="O15" s="1"/>
  <c r="Z19"/>
  <c r="N19"/>
  <c r="O19" s="1"/>
  <c r="Z23"/>
  <c r="N23"/>
  <c r="O23" s="1"/>
  <c r="N27"/>
  <c r="O27" s="1"/>
  <c r="Z27"/>
  <c r="Z32"/>
  <c r="N32"/>
  <c r="O32" s="1"/>
  <c r="N9"/>
  <c r="O9" s="1"/>
  <c r="Z10"/>
  <c r="N10"/>
  <c r="O10" s="1"/>
  <c r="Z14"/>
  <c r="N14"/>
  <c r="O14" s="1"/>
  <c r="Z18"/>
  <c r="N18"/>
  <c r="O18" s="1"/>
  <c r="N31"/>
  <c r="O31" s="1"/>
  <c r="Z31"/>
  <c r="N37"/>
  <c r="O37" s="1"/>
  <c r="Z37"/>
  <c r="BC14" l="1"/>
  <c r="BA37"/>
  <c r="BB37"/>
  <c r="AR24"/>
  <c r="AS24"/>
  <c r="AQ32"/>
  <c r="AS32" s="1"/>
  <c r="AP32"/>
  <c r="AR23"/>
  <c r="AS23"/>
  <c r="BA31"/>
  <c r="BB31"/>
  <c r="BE30" s="1"/>
  <c r="BA25"/>
  <c r="BC22" s="1"/>
  <c r="BB25"/>
  <c r="AQ13"/>
  <c r="AP13"/>
  <c r="AS20"/>
  <c r="AR20"/>
  <c r="AR10"/>
  <c r="AS10"/>
  <c r="AR16"/>
  <c r="AS16"/>
  <c r="AS33"/>
  <c r="AR33"/>
  <c r="AR19"/>
  <c r="AS19"/>
  <c r="BA28"/>
  <c r="BA27"/>
  <c r="BA35"/>
  <c r="BD22"/>
  <c r="AS31"/>
  <c r="AR31"/>
  <c r="BE26"/>
  <c r="AR36"/>
  <c r="AS36"/>
  <c r="AS11"/>
  <c r="AR11"/>
  <c r="AS21"/>
  <c r="AR21"/>
  <c r="BA13"/>
  <c r="BC10" s="1"/>
  <c r="BB13"/>
  <c r="AS27"/>
  <c r="AR27"/>
  <c r="AR12"/>
  <c r="AS12"/>
  <c r="BA29"/>
  <c r="BA41" s="1"/>
  <c r="BB29"/>
  <c r="BF26" s="1"/>
  <c r="AQ28"/>
  <c r="AQ25"/>
  <c r="BA32"/>
  <c r="BD30" s="1"/>
  <c r="BD10"/>
  <c r="AQ7"/>
  <c r="BA18"/>
  <c r="BB18"/>
  <c r="BB40" s="1"/>
  <c r="BC6"/>
  <c r="BA40"/>
  <c r="BD6"/>
  <c r="BA15"/>
  <c r="BD14" s="1"/>
  <c r="BB15"/>
  <c r="AR17"/>
  <c r="AS17"/>
  <c r="AQ37"/>
  <c r="AP37"/>
  <c r="AQ35"/>
  <c r="AP35"/>
  <c r="AS14"/>
  <c r="AR14"/>
  <c r="BE6"/>
  <c r="BF6"/>
  <c r="BB41"/>
  <c r="BA36"/>
  <c r="BB36"/>
  <c r="AQ15"/>
  <c r="AP15"/>
  <c r="AR15" s="1"/>
  <c r="BE34"/>
  <c r="AQ8"/>
  <c r="AQ29"/>
  <c r="AQ18"/>
  <c r="BF30"/>
  <c r="AA18"/>
  <c r="AB18" s="1"/>
  <c r="P18"/>
  <c r="Q18" s="1"/>
  <c r="P15"/>
  <c r="Q15" s="1"/>
  <c r="AA15"/>
  <c r="AB15" s="1"/>
  <c r="AA31"/>
  <c r="AB31" s="1"/>
  <c r="P31"/>
  <c r="Q31" s="1"/>
  <c r="P11"/>
  <c r="Q11" s="1"/>
  <c r="AA11"/>
  <c r="AB11" s="1"/>
  <c r="P33"/>
  <c r="Q33" s="1"/>
  <c r="AA33"/>
  <c r="AB33" s="1"/>
  <c r="P13"/>
  <c r="Q13" s="1"/>
  <c r="AA13"/>
  <c r="AB13" s="1"/>
  <c r="AA19"/>
  <c r="AB19" s="1"/>
  <c r="P19"/>
  <c r="Q19" s="1"/>
  <c r="P28"/>
  <c r="Q28" s="1"/>
  <c r="AA28"/>
  <c r="AB28" s="1"/>
  <c r="P14"/>
  <c r="Q14" s="1"/>
  <c r="AA14"/>
  <c r="AB14" s="1"/>
  <c r="AA7"/>
  <c r="AB7" s="1"/>
  <c r="AA17"/>
  <c r="AB17" s="1"/>
  <c r="P17"/>
  <c r="Q17" s="1"/>
  <c r="P32"/>
  <c r="Q32" s="1"/>
  <c r="AA32"/>
  <c r="AB32" s="1"/>
  <c r="P25"/>
  <c r="Q25" s="1"/>
  <c r="AA25"/>
  <c r="AB25" s="1"/>
  <c r="P24"/>
  <c r="Q24" s="1"/>
  <c r="AA24"/>
  <c r="AB24" s="1"/>
  <c r="P37"/>
  <c r="Q37" s="1"/>
  <c r="AA37"/>
  <c r="AB37" s="1"/>
  <c r="AA20"/>
  <c r="AB20" s="1"/>
  <c r="P20"/>
  <c r="Q20" s="1"/>
  <c r="P10"/>
  <c r="Q10" s="1"/>
  <c r="AA10"/>
  <c r="AB10" s="1"/>
  <c r="AA36"/>
  <c r="AB36" s="1"/>
  <c r="P36"/>
  <c r="Q36" s="1"/>
  <c r="P27"/>
  <c r="Q27" s="1"/>
  <c r="AA27"/>
  <c r="AB27" s="1"/>
  <c r="P12"/>
  <c r="Q12" s="1"/>
  <c r="AA12"/>
  <c r="AB12" s="1"/>
  <c r="P9"/>
  <c r="Q9" s="1"/>
  <c r="P23"/>
  <c r="Q23" s="1"/>
  <c r="AA23"/>
  <c r="AB23" s="1"/>
  <c r="AA21"/>
  <c r="AB21" s="1"/>
  <c r="P21"/>
  <c r="Q21" s="1"/>
  <c r="P8"/>
  <c r="Q8" s="1"/>
  <c r="AA8"/>
  <c r="AB8" s="1"/>
  <c r="AA35"/>
  <c r="AB35" s="1"/>
  <c r="P35"/>
  <c r="Q35" s="1"/>
  <c r="P16"/>
  <c r="Q16" s="1"/>
  <c r="AA16"/>
  <c r="AB16" s="1"/>
  <c r="AA29"/>
  <c r="AB29" s="1"/>
  <c r="P29"/>
  <c r="Q29" s="1"/>
  <c r="BE41" l="1"/>
  <c r="AW30"/>
  <c r="AV30"/>
  <c r="BC30"/>
  <c r="BA39"/>
  <c r="AP40"/>
  <c r="AR32"/>
  <c r="BF34"/>
  <c r="AS18"/>
  <c r="AR18"/>
  <c r="AR13"/>
  <c r="AS13"/>
  <c r="AV10" s="1"/>
  <c r="AR8"/>
  <c r="AS8"/>
  <c r="AS37"/>
  <c r="AR37"/>
  <c r="AS7"/>
  <c r="AR7"/>
  <c r="AQ41"/>
  <c r="AQ39"/>
  <c r="AQ40"/>
  <c r="AS28"/>
  <c r="AV26" s="1"/>
  <c r="AR28"/>
  <c r="AU26" s="1"/>
  <c r="AU30"/>
  <c r="AT30"/>
  <c r="BC26"/>
  <c r="BC39" s="1"/>
  <c r="BD26"/>
  <c r="AP39"/>
  <c r="AR35"/>
  <c r="AS35"/>
  <c r="BF18"/>
  <c r="BE18"/>
  <c r="AT10"/>
  <c r="AU10"/>
  <c r="AR29"/>
  <c r="AS29"/>
  <c r="AU14"/>
  <c r="AT14"/>
  <c r="BF14"/>
  <c r="BE14"/>
  <c r="BC18"/>
  <c r="BC40" s="1"/>
  <c r="BD18"/>
  <c r="AS25"/>
  <c r="AW22" s="1"/>
  <c r="AR25"/>
  <c r="AU22" s="1"/>
  <c r="BF10"/>
  <c r="BE10"/>
  <c r="BE40" s="1"/>
  <c r="BC34"/>
  <c r="BD34"/>
  <c r="BE22"/>
  <c r="BF22"/>
  <c r="AS15"/>
  <c r="AV14" s="1"/>
  <c r="BB39"/>
  <c r="AP41"/>
  <c r="AV22"/>
  <c r="R37"/>
  <c r="S37"/>
  <c r="P7"/>
  <c r="Q7" s="1"/>
  <c r="R29"/>
  <c r="S29"/>
  <c r="R35"/>
  <c r="S35"/>
  <c r="R21"/>
  <c r="AC12"/>
  <c r="R36"/>
  <c r="S36"/>
  <c r="R20"/>
  <c r="AC24"/>
  <c r="AD32"/>
  <c r="AC32"/>
  <c r="R17"/>
  <c r="AD7"/>
  <c r="AC7"/>
  <c r="AD28"/>
  <c r="AC28"/>
  <c r="AC13"/>
  <c r="AD33"/>
  <c r="AC33"/>
  <c r="R31"/>
  <c r="S31"/>
  <c r="AC15"/>
  <c r="AC29"/>
  <c r="AD29"/>
  <c r="AD35"/>
  <c r="AC35"/>
  <c r="AC21"/>
  <c r="R12"/>
  <c r="AD36"/>
  <c r="AC36"/>
  <c r="AC20"/>
  <c r="R24"/>
  <c r="R32"/>
  <c r="S32"/>
  <c r="AC17"/>
  <c r="R28"/>
  <c r="S28"/>
  <c r="R13"/>
  <c r="R33"/>
  <c r="S33"/>
  <c r="AD31"/>
  <c r="AC31"/>
  <c r="R15"/>
  <c r="AC16"/>
  <c r="AD8"/>
  <c r="AC8"/>
  <c r="AC23"/>
  <c r="AD27"/>
  <c r="AC27"/>
  <c r="AC10"/>
  <c r="AD37"/>
  <c r="AC37"/>
  <c r="AC25"/>
  <c r="AC14"/>
  <c r="R19"/>
  <c r="AC11"/>
  <c r="R18"/>
  <c r="S18"/>
  <c r="R16"/>
  <c r="R8"/>
  <c r="S8"/>
  <c r="R23"/>
  <c r="R27"/>
  <c r="S27"/>
  <c r="R10"/>
  <c r="R25"/>
  <c r="R14"/>
  <c r="AC19"/>
  <c r="R11"/>
  <c r="AD18"/>
  <c r="AC18"/>
  <c r="AT18" l="1"/>
  <c r="AU18"/>
  <c r="BC41"/>
  <c r="AW10"/>
  <c r="AT26"/>
  <c r="BE39"/>
  <c r="AU6"/>
  <c r="AT6"/>
  <c r="AR39"/>
  <c r="AR41"/>
  <c r="AR40"/>
  <c r="AV18"/>
  <c r="AW18"/>
  <c r="AT34"/>
  <c r="AU34"/>
  <c r="AW26"/>
  <c r="AT22"/>
  <c r="AW34"/>
  <c r="AV34"/>
  <c r="AW6"/>
  <c r="AS40"/>
  <c r="AV6"/>
  <c r="AS39"/>
  <c r="AS41"/>
  <c r="AW14"/>
  <c r="AE10"/>
  <c r="AG6"/>
  <c r="AE6"/>
  <c r="AF6"/>
  <c r="AH10"/>
  <c r="AG10"/>
  <c r="AG30"/>
  <c r="AH30"/>
  <c r="AH18"/>
  <c r="AG18"/>
  <c r="AG14"/>
  <c r="AH14"/>
  <c r="AG26"/>
  <c r="AH26"/>
  <c r="AH6"/>
  <c r="AG22"/>
  <c r="AH22"/>
  <c r="AH34"/>
  <c r="AG34"/>
  <c r="AE14"/>
  <c r="AF14"/>
  <c r="AE26"/>
  <c r="AF26"/>
  <c r="AE30"/>
  <c r="AF30"/>
  <c r="AF10"/>
  <c r="AE34"/>
  <c r="AF34"/>
  <c r="AE22"/>
  <c r="AF22"/>
  <c r="AE18"/>
  <c r="AF18"/>
  <c r="T37"/>
  <c r="U37"/>
  <c r="R7"/>
  <c r="S7"/>
  <c r="U11"/>
  <c r="T11"/>
  <c r="T25"/>
  <c r="U25"/>
  <c r="U10"/>
  <c r="T10"/>
  <c r="T8"/>
  <c r="U8"/>
  <c r="U18"/>
  <c r="T18"/>
  <c r="T19"/>
  <c r="U19"/>
  <c r="U15"/>
  <c r="T15"/>
  <c r="T33"/>
  <c r="U33"/>
  <c r="U28"/>
  <c r="T28"/>
  <c r="T24"/>
  <c r="U24"/>
  <c r="T17"/>
  <c r="U17"/>
  <c r="U36"/>
  <c r="T36"/>
  <c r="T35"/>
  <c r="U35"/>
  <c r="T14"/>
  <c r="U14"/>
  <c r="U27"/>
  <c r="T27"/>
  <c r="T23"/>
  <c r="U23"/>
  <c r="T16"/>
  <c r="U16"/>
  <c r="AC40"/>
  <c r="AC39"/>
  <c r="AC41"/>
  <c r="T13"/>
  <c r="U13"/>
  <c r="T32"/>
  <c r="U32"/>
  <c r="U12"/>
  <c r="T12"/>
  <c r="T31"/>
  <c r="U31"/>
  <c r="U20"/>
  <c r="T20"/>
  <c r="T21"/>
  <c r="U21"/>
  <c r="T29"/>
  <c r="U29"/>
  <c r="AD40"/>
  <c r="AD41"/>
  <c r="AD39"/>
  <c r="D30"/>
  <c r="C30"/>
  <c r="D22"/>
  <c r="C22"/>
  <c r="D14"/>
  <c r="C14"/>
  <c r="D34"/>
  <c r="C34"/>
  <c r="D26"/>
  <c r="C26"/>
  <c r="D18"/>
  <c r="C18"/>
  <c r="D10"/>
  <c r="C10"/>
  <c r="D6"/>
  <c r="C6"/>
  <c r="AV40" l="1"/>
  <c r="AV39"/>
  <c r="AV41"/>
  <c r="AT40"/>
  <c r="AT39"/>
  <c r="AT41"/>
  <c r="AG40"/>
  <c r="AG41"/>
  <c r="AG39"/>
  <c r="AE40"/>
  <c r="AE41"/>
  <c r="AE39"/>
  <c r="S40"/>
  <c r="T7"/>
  <c r="V6" s="1"/>
  <c r="X14"/>
  <c r="Y14"/>
  <c r="Y10"/>
  <c r="X10"/>
  <c r="X22"/>
  <c r="Y22"/>
  <c r="X30"/>
  <c r="Y30"/>
  <c r="Y26"/>
  <c r="X26"/>
  <c r="Y18"/>
  <c r="X18"/>
  <c r="Y34"/>
  <c r="X34"/>
  <c r="E6"/>
  <c r="E18"/>
  <c r="E34"/>
  <c r="E22"/>
  <c r="R39"/>
  <c r="R40"/>
  <c r="R41"/>
  <c r="E10"/>
  <c r="E30"/>
  <c r="E14"/>
  <c r="E26"/>
  <c r="S39"/>
  <c r="V22"/>
  <c r="W22"/>
  <c r="W26"/>
  <c r="V26"/>
  <c r="V30"/>
  <c r="W30"/>
  <c r="W18"/>
  <c r="V18"/>
  <c r="W34"/>
  <c r="V34"/>
  <c r="V14"/>
  <c r="W14"/>
  <c r="W10"/>
  <c r="V10"/>
  <c r="U7"/>
  <c r="S41"/>
  <c r="V39" l="1"/>
  <c r="V41"/>
  <c r="V40"/>
  <c r="T41"/>
  <c r="U39"/>
  <c r="X6"/>
  <c r="Y6"/>
  <c r="T40"/>
  <c r="T39"/>
  <c r="W6"/>
  <c r="U41"/>
  <c r="U40"/>
  <c r="X39" l="1"/>
  <c r="X41"/>
  <c r="X40"/>
</calcChain>
</file>

<file path=xl/sharedStrings.xml><?xml version="1.0" encoding="utf-8"?>
<sst xmlns="http://schemas.openxmlformats.org/spreadsheetml/2006/main" count="601" uniqueCount="188">
  <si>
    <t>date</t>
  </si>
  <si>
    <t>time</t>
  </si>
  <si>
    <t>d18O</t>
  </si>
  <si>
    <t>d15N</t>
  </si>
  <si>
    <t>SP</t>
  </si>
  <si>
    <t>isotopes</t>
  </si>
  <si>
    <t>F3-N1/1</t>
  </si>
  <si>
    <t>F3-N2/1</t>
  </si>
  <si>
    <t>F3-N3/1</t>
  </si>
  <si>
    <t>F3-N4/1</t>
  </si>
  <si>
    <t>F3-N1/2</t>
  </si>
  <si>
    <t>F3-N2/2</t>
  </si>
  <si>
    <t>F3-N3/2</t>
  </si>
  <si>
    <t>F3-N4/2</t>
  </si>
  <si>
    <t>F3-N1/4</t>
  </si>
  <si>
    <t>F3-N2/4</t>
  </si>
  <si>
    <t>F3-N3/4</t>
  </si>
  <si>
    <t>F3-N4/4</t>
  </si>
  <si>
    <t>F3-N1/6</t>
  </si>
  <si>
    <t>F3-N2/6</t>
  </si>
  <si>
    <t>F3-N3/6</t>
  </si>
  <si>
    <t>F3-N4/6</t>
  </si>
  <si>
    <t>F3-N1/8</t>
  </si>
  <si>
    <t>F3-N2/8</t>
  </si>
  <si>
    <t>F3-N3/8</t>
  </si>
  <si>
    <t>F3-N4/8</t>
  </si>
  <si>
    <t>F3-N1/3</t>
  </si>
  <si>
    <t>F3-N3/3</t>
  </si>
  <si>
    <t>F3-N4/3</t>
  </si>
  <si>
    <t>F3-N1/5</t>
  </si>
  <si>
    <t>F3-N2/5</t>
  </si>
  <si>
    <t>F3-N3/5</t>
  </si>
  <si>
    <t>F3-N5/5</t>
  </si>
  <si>
    <t>F3-N1/7</t>
  </si>
  <si>
    <t>F3-N2/7</t>
  </si>
  <si>
    <t>F3-N3/7</t>
  </si>
  <si>
    <t>F3-N4/7</t>
  </si>
  <si>
    <t>min</t>
  </si>
  <si>
    <t>max</t>
  </si>
  <si>
    <t>X</t>
  </si>
  <si>
    <t>Y</t>
  </si>
  <si>
    <t>a_red</t>
  </si>
  <si>
    <t>b_red</t>
  </si>
  <si>
    <t>a_mix</t>
  </si>
  <si>
    <t>b_mix</t>
  </si>
  <si>
    <t>bD</t>
  </si>
  <si>
    <t>fD</t>
  </si>
  <si>
    <t>eta_N2O/N2</t>
  </si>
  <si>
    <t>X_intercept (d18O)</t>
  </si>
  <si>
    <t>Y_intercept (SP)</t>
  </si>
  <si>
    <t>r N2O</t>
  </si>
  <si>
    <t>f bD</t>
  </si>
  <si>
    <t>a _mix</t>
  </si>
  <si>
    <t>r total</t>
  </si>
  <si>
    <t>f bD gross</t>
  </si>
  <si>
    <t>av</t>
  </si>
  <si>
    <t>r_av</t>
  </si>
  <si>
    <t>r_stdev</t>
  </si>
  <si>
    <t>date full</t>
  </si>
  <si>
    <t>f_av</t>
  </si>
  <si>
    <t>f_stdev</t>
  </si>
  <si>
    <t>Case 1</t>
  </si>
  <si>
    <t>Case2</t>
  </si>
  <si>
    <t>mixing scenario</t>
  </si>
  <si>
    <t>bD-fD</t>
  </si>
  <si>
    <t>bD-Ni</t>
  </si>
  <si>
    <t>F2-N1/1</t>
  </si>
  <si>
    <t>F2-N2/1</t>
  </si>
  <si>
    <t>F2-N3/1</t>
  </si>
  <si>
    <t>F2-N4/1</t>
  </si>
  <si>
    <t>F2-N1/2</t>
  </si>
  <si>
    <t>F2-N2/2</t>
  </si>
  <si>
    <t>F2-N3/2</t>
  </si>
  <si>
    <t>F2-N4/2</t>
  </si>
  <si>
    <t>F2-N1/3</t>
  </si>
  <si>
    <t>F2-N3/3</t>
  </si>
  <si>
    <t>F2-N4/3</t>
  </si>
  <si>
    <t>F2-N1/4</t>
  </si>
  <si>
    <t>F2-N2/4</t>
  </si>
  <si>
    <t>F2-N3/4</t>
  </si>
  <si>
    <t>F2-N4/4</t>
  </si>
  <si>
    <t>F2-N1/5</t>
  </si>
  <si>
    <t>F2-N2/5</t>
  </si>
  <si>
    <t>F2-N3/5</t>
  </si>
  <si>
    <t>F2-N5/5</t>
  </si>
  <si>
    <t>F2-N1/6</t>
  </si>
  <si>
    <t>F2-N2/6</t>
  </si>
  <si>
    <t>F2-N3/6</t>
  </si>
  <si>
    <t>F2-N4/6</t>
  </si>
  <si>
    <t>F2-N1/7</t>
  </si>
  <si>
    <t>F2-N2/7</t>
  </si>
  <si>
    <t>F2-N3/7</t>
  </si>
  <si>
    <t>F2-N4/7</t>
  </si>
  <si>
    <t>F2-N1/8</t>
  </si>
  <si>
    <t>F2-N2/8</t>
  </si>
  <si>
    <t>F2-N3/8</t>
  </si>
  <si>
    <t>F2-N4/8</t>
  </si>
  <si>
    <t>F1-TN1/1</t>
  </si>
  <si>
    <t>F1-TN2/1</t>
  </si>
  <si>
    <t>F1-TN1/2</t>
  </si>
  <si>
    <t>F1-TN2/2</t>
  </si>
  <si>
    <t>F1-TN3/2</t>
  </si>
  <si>
    <t>F1-TN4/2</t>
  </si>
  <si>
    <t>F1-TN1/3</t>
  </si>
  <si>
    <t>F1-TN3/3</t>
  </si>
  <si>
    <t>F1-TN4/3</t>
  </si>
  <si>
    <t>F1-TN1/4</t>
  </si>
  <si>
    <t>F1-TN2/4</t>
  </si>
  <si>
    <t>F1-TN3/4</t>
  </si>
  <si>
    <t>F1-TN4/4</t>
  </si>
  <si>
    <t>F1-TN1/5</t>
  </si>
  <si>
    <t>F1-TN2/5</t>
  </si>
  <si>
    <t>F1-TN3/5</t>
  </si>
  <si>
    <t>F1-TN5/5</t>
  </si>
  <si>
    <t>F1-TN1/6</t>
  </si>
  <si>
    <t>F1-TN2/6</t>
  </si>
  <si>
    <t>F1-TN3/6</t>
  </si>
  <si>
    <t>F1-TN4/6</t>
  </si>
  <si>
    <t>F1-TN1/8</t>
  </si>
  <si>
    <t>F1-TN2/8</t>
  </si>
  <si>
    <t>F1-TN3/8</t>
  </si>
  <si>
    <t>F1-TN4/8</t>
  </si>
  <si>
    <t>L1-N1/1</t>
  </si>
  <si>
    <t>L1-N2/1</t>
  </si>
  <si>
    <t>L1-N3/1</t>
  </si>
  <si>
    <t>L1-Ne2/1</t>
  </si>
  <si>
    <t>L1-N1/2</t>
  </si>
  <si>
    <t>L1-N2/2</t>
  </si>
  <si>
    <t>L1-N3/2</t>
  </si>
  <si>
    <t>L1-Ne2/2</t>
  </si>
  <si>
    <t>L1-N1/3</t>
  </si>
  <si>
    <t>L1-N2/3</t>
  </si>
  <si>
    <t>L1-N3/3</t>
  </si>
  <si>
    <t>L1-Ne2/3</t>
  </si>
  <si>
    <t>L1-N1/4</t>
  </si>
  <si>
    <t>L1-N1/5</t>
  </si>
  <si>
    <t>L1-N2/6</t>
  </si>
  <si>
    <t>L1-N4/6</t>
  </si>
  <si>
    <t>L1-Ne3/6</t>
  </si>
  <si>
    <t>L1-N1/7</t>
  </si>
  <si>
    <t>L1-N2/7</t>
  </si>
  <si>
    <t>L1-N4/7</t>
  </si>
  <si>
    <t>L1-Ne3/7</t>
  </si>
  <si>
    <t>L1-N1/8</t>
  </si>
  <si>
    <t>L1-N2/8</t>
  </si>
  <si>
    <t>L1-N3/8</t>
  </si>
  <si>
    <t>L2-N5/1</t>
  </si>
  <si>
    <t>L2-N6/1</t>
  </si>
  <si>
    <t>L2-N7/1</t>
  </si>
  <si>
    <t>L2-N8/1</t>
  </si>
  <si>
    <t>L2-Ne5/1</t>
  </si>
  <si>
    <t>L2-Ne6/1</t>
  </si>
  <si>
    <t>L2-Ne7/1</t>
  </si>
  <si>
    <t>L2-N5/2</t>
  </si>
  <si>
    <t>L2-N6/2</t>
  </si>
  <si>
    <t>L2-N7/2</t>
  </si>
  <si>
    <t>L2-N8/2</t>
  </si>
  <si>
    <t>L2-Ne6/2</t>
  </si>
  <si>
    <t>L2-Ne7/2</t>
  </si>
  <si>
    <t>L2-N5/3</t>
  </si>
  <si>
    <t>L2-N6/3</t>
  </si>
  <si>
    <t>L2-N7/3</t>
  </si>
  <si>
    <t>L2-N8/3</t>
  </si>
  <si>
    <t>L2-Ne6/3</t>
  </si>
  <si>
    <t>L2-Ne7/3</t>
  </si>
  <si>
    <t>L2-N5/4</t>
  </si>
  <si>
    <t>L2-N6/4</t>
  </si>
  <si>
    <t>L2-N7/4</t>
  </si>
  <si>
    <t>L2-Ne6/4</t>
  </si>
  <si>
    <t>L2-Ne7/4</t>
  </si>
  <si>
    <t>L2-N5/5</t>
  </si>
  <si>
    <t>L2-N7/5</t>
  </si>
  <si>
    <t>L2-Ne7/5</t>
  </si>
  <si>
    <t>L2-N5/6</t>
  </si>
  <si>
    <t>L2-N6/6</t>
  </si>
  <si>
    <t>L2-N7/6</t>
  </si>
  <si>
    <t>L2-N8/6</t>
  </si>
  <si>
    <t>L2-N5/7</t>
  </si>
  <si>
    <t>L2-N6/8</t>
  </si>
  <si>
    <t>L2-N5/9</t>
  </si>
  <si>
    <t>L2-N6/9</t>
  </si>
  <si>
    <t>L2-N8/9</t>
  </si>
  <si>
    <t>L2-N5/10</t>
  </si>
  <si>
    <t>L2-N6/10</t>
  </si>
  <si>
    <t>L2-N8/10</t>
  </si>
  <si>
    <t>L2-N5/11</t>
  </si>
  <si>
    <t>L2-N6/11</t>
  </si>
  <si>
    <t>L2-N8/11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</si>
</sst>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000"/>
  </numFmts>
  <fonts count="14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i/>
      <sz val="11"/>
      <color rgb="FF0061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1"/>
      <color theme="1"/>
      <name val="Calibri"/>
      <family val="2"/>
      <charset val="238"/>
      <scheme val="minor"/>
    </font>
    <font>
      <sz val="10"/>
      <name val="MS Sans Serif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thin">
        <color rgb="FF3F3F3F"/>
      </left>
      <right style="medium">
        <color indexed="64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thin">
        <color indexed="64"/>
      </right>
      <top style="thin">
        <color rgb="FF3F3F3F"/>
      </top>
      <bottom style="thin">
        <color rgb="FF3F3F3F"/>
      </bottom>
      <diagonal/>
    </border>
  </borders>
  <cellStyleXfs count="7">
    <xf numFmtId="0" fontId="0" fillId="0" borderId="0"/>
    <xf numFmtId="0" fontId="1" fillId="2" borderId="2" applyNumberFormat="0" applyAlignment="0" applyProtection="0"/>
    <xf numFmtId="0" fontId="3" fillId="0" borderId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3" fillId="0" borderId="0"/>
    <xf numFmtId="0" fontId="6" fillId="5" borderId="4" applyNumberFormat="0" applyAlignment="0" applyProtection="0"/>
  </cellStyleXfs>
  <cellXfs count="73">
    <xf numFmtId="0" fontId="0" fillId="0" borderId="0" xfId="0"/>
    <xf numFmtId="14" fontId="0" fillId="0" borderId="0" xfId="0" applyNumberFormat="1"/>
    <xf numFmtId="20" fontId="0" fillId="0" borderId="0" xfId="0" applyNumberFormat="1"/>
    <xf numFmtId="20" fontId="0" fillId="0" borderId="0" xfId="0" applyNumberFormat="1" applyBorder="1"/>
    <xf numFmtId="2" fontId="0" fillId="0" borderId="0" xfId="0" applyNumberFormat="1"/>
    <xf numFmtId="164" fontId="0" fillId="0" borderId="0" xfId="0" applyNumberFormat="1"/>
    <xf numFmtId="0" fontId="0" fillId="0" borderId="1" xfId="0" applyBorder="1"/>
    <xf numFmtId="0" fontId="0" fillId="0" borderId="0" xfId="0" applyBorder="1"/>
    <xf numFmtId="164" fontId="0" fillId="0" borderId="0" xfId="0" applyNumberFormat="1" applyBorder="1"/>
    <xf numFmtId="2" fontId="0" fillId="0" borderId="0" xfId="0" applyNumberFormat="1" applyBorder="1"/>
    <xf numFmtId="0" fontId="0" fillId="0" borderId="0" xfId="0" applyFill="1"/>
    <xf numFmtId="0" fontId="2" fillId="0" borderId="0" xfId="0" applyFont="1"/>
    <xf numFmtId="0" fontId="4" fillId="3" borderId="0" xfId="3"/>
    <xf numFmtId="0" fontId="5" fillId="4" borderId="0" xfId="4"/>
    <xf numFmtId="0" fontId="0" fillId="0" borderId="0" xfId="0" applyFill="1" applyBorder="1"/>
    <xf numFmtId="14" fontId="0" fillId="0" borderId="0" xfId="0" applyNumberFormat="1" applyBorder="1"/>
    <xf numFmtId="22" fontId="0" fillId="0" borderId="0" xfId="0" applyNumberFormat="1" applyBorder="1"/>
    <xf numFmtId="0" fontId="0" fillId="0" borderId="3" xfId="0" applyBorder="1"/>
    <xf numFmtId="14" fontId="0" fillId="0" borderId="3" xfId="0" applyNumberFormat="1" applyBorder="1"/>
    <xf numFmtId="0" fontId="4" fillId="3" borderId="5" xfId="3" applyBorder="1"/>
    <xf numFmtId="2" fontId="4" fillId="3" borderId="5" xfId="3" applyNumberFormat="1" applyBorder="1"/>
    <xf numFmtId="0" fontId="4" fillId="3" borderId="6" xfId="3" applyBorder="1"/>
    <xf numFmtId="0" fontId="6" fillId="5" borderId="4" xfId="6"/>
    <xf numFmtId="2" fontId="7" fillId="6" borderId="0" xfId="0" applyNumberFormat="1" applyFont="1" applyFill="1" applyAlignment="1">
      <alignment wrapText="1"/>
    </xf>
    <xf numFmtId="2" fontId="7" fillId="6" borderId="0" xfId="0" applyNumberFormat="1" applyFont="1" applyFill="1"/>
    <xf numFmtId="2" fontId="7" fillId="7" borderId="0" xfId="0" applyNumberFormat="1" applyFont="1" applyFill="1"/>
    <xf numFmtId="0" fontId="7" fillId="7" borderId="0" xfId="0" applyFont="1" applyFill="1" applyAlignment="1">
      <alignment wrapText="1"/>
    </xf>
    <xf numFmtId="0" fontId="8" fillId="3" borderId="5" xfId="3" applyFont="1" applyBorder="1"/>
    <xf numFmtId="0" fontId="9" fillId="0" borderId="0" xfId="3" applyFont="1" applyFill="1"/>
    <xf numFmtId="0" fontId="4" fillId="0" borderId="0" xfId="3" applyFill="1"/>
    <xf numFmtId="0" fontId="8" fillId="0" borderId="0" xfId="3" applyFont="1" applyFill="1"/>
    <xf numFmtId="0" fontId="6" fillId="5" borderId="7" xfId="6" applyBorder="1"/>
    <xf numFmtId="0" fontId="6" fillId="5" borderId="8" xfId="6" applyBorder="1"/>
    <xf numFmtId="0" fontId="6" fillId="5" borderId="9" xfId="6" applyBorder="1"/>
    <xf numFmtId="0" fontId="6" fillId="5" borderId="10" xfId="6" applyBorder="1"/>
    <xf numFmtId="0" fontId="6" fillId="5" borderId="11" xfId="6" applyBorder="1"/>
    <xf numFmtId="0" fontId="6" fillId="5" borderId="12" xfId="6" applyBorder="1"/>
    <xf numFmtId="0" fontId="6" fillId="5" borderId="13" xfId="6" applyBorder="1"/>
    <xf numFmtId="0" fontId="6" fillId="5" borderId="14" xfId="6" applyBorder="1"/>
    <xf numFmtId="2" fontId="4" fillId="3" borderId="0" xfId="3" applyNumberFormat="1" applyBorder="1"/>
    <xf numFmtId="0" fontId="4" fillId="3" borderId="0" xfId="3" applyBorder="1"/>
    <xf numFmtId="22" fontId="0" fillId="0" borderId="0" xfId="0" applyNumberFormat="1"/>
    <xf numFmtId="0" fontId="0" fillId="0" borderId="5" xfId="0" applyBorder="1"/>
    <xf numFmtId="164" fontId="6" fillId="5" borderId="4" xfId="6" applyNumberFormat="1"/>
    <xf numFmtId="166" fontId="0" fillId="0" borderId="0" xfId="0" applyNumberFormat="1"/>
    <xf numFmtId="0" fontId="11" fillId="0" borderId="0" xfId="0" applyFont="1"/>
    <xf numFmtId="0" fontId="11" fillId="0" borderId="0" xfId="0" applyFont="1" applyFill="1" applyBorder="1"/>
    <xf numFmtId="165" fontId="0" fillId="0" borderId="0" xfId="0" applyNumberFormat="1" applyFill="1" applyBorder="1"/>
    <xf numFmtId="2" fontId="6" fillId="5" borderId="4" xfId="6" applyNumberFormat="1"/>
    <xf numFmtId="0" fontId="9" fillId="0" borderId="0" xfId="3" applyFont="1" applyFill="1" applyBorder="1"/>
    <xf numFmtId="0" fontId="4" fillId="0" borderId="0" xfId="3" applyFill="1" applyBorder="1"/>
    <xf numFmtId="0" fontId="8" fillId="0" borderId="0" xfId="3" applyFont="1" applyFill="1" applyBorder="1"/>
    <xf numFmtId="164" fontId="4" fillId="0" borderId="0" xfId="3" applyNumberFormat="1" applyFill="1" applyBorder="1"/>
    <xf numFmtId="0" fontId="12" fillId="0" borderId="0" xfId="0" applyFont="1" applyBorder="1"/>
    <xf numFmtId="0" fontId="6" fillId="5" borderId="15" xfId="6" applyBorder="1"/>
    <xf numFmtId="2" fontId="7" fillId="7" borderId="5" xfId="0" applyNumberFormat="1" applyFont="1" applyFill="1" applyBorder="1"/>
    <xf numFmtId="0" fontId="7" fillId="6" borderId="5" xfId="0" applyFont="1" applyFill="1" applyBorder="1" applyAlignment="1">
      <alignment wrapText="1"/>
    </xf>
    <xf numFmtId="164" fontId="0" fillId="0" borderId="0" xfId="0" applyNumberFormat="1" applyFill="1" applyBorder="1"/>
    <xf numFmtId="2" fontId="4" fillId="0" borderId="0" xfId="3" applyNumberFormat="1" applyFill="1" applyBorder="1"/>
    <xf numFmtId="2" fontId="7" fillId="0" borderId="0" xfId="0" applyNumberFormat="1" applyFont="1" applyFill="1" applyBorder="1"/>
    <xf numFmtId="0" fontId="7" fillId="0" borderId="0" xfId="0" applyFont="1" applyFill="1" applyBorder="1" applyAlignment="1">
      <alignment wrapText="1"/>
    </xf>
    <xf numFmtId="2" fontId="7" fillId="0" borderId="0" xfId="0" applyNumberFormat="1" applyFont="1" applyFill="1" applyBorder="1" applyAlignment="1">
      <alignment wrapText="1"/>
    </xf>
    <xf numFmtId="2" fontId="0" fillId="0" borderId="0" xfId="0" applyNumberFormat="1" applyFill="1" applyBorder="1"/>
    <xf numFmtId="0" fontId="6" fillId="0" borderId="0" xfId="6" applyFill="1" applyBorder="1"/>
    <xf numFmtId="0" fontId="10" fillId="0" borderId="0" xfId="0" applyFont="1" applyFill="1" applyBorder="1"/>
    <xf numFmtId="0" fontId="12" fillId="0" borderId="0" xfId="0" applyFont="1" applyFill="1" applyBorder="1"/>
    <xf numFmtId="0" fontId="5" fillId="4" borderId="5" xfId="4" applyBorder="1"/>
    <xf numFmtId="0" fontId="1" fillId="0" borderId="0" xfId="1" applyFill="1" applyBorder="1"/>
    <xf numFmtId="14" fontId="0" fillId="0" borderId="5" xfId="0" applyNumberFormat="1" applyBorder="1"/>
    <xf numFmtId="0" fontId="11" fillId="8" borderId="5" xfId="0" applyFont="1" applyFill="1" applyBorder="1"/>
    <xf numFmtId="165" fontId="0" fillId="0" borderId="5" xfId="0" applyNumberFormat="1" applyFill="1" applyBorder="1"/>
    <xf numFmtId="164" fontId="0" fillId="0" borderId="5" xfId="0" applyNumberFormat="1" applyBorder="1"/>
    <xf numFmtId="0" fontId="11" fillId="0" borderId="5" xfId="0" applyFont="1" applyFill="1" applyBorder="1"/>
  </cellXfs>
  <cellStyles count="7">
    <cellStyle name="Dane wejściowe" xfId="1" builtinId="20"/>
    <cellStyle name="Dane wyjściowe" xfId="6" builtinId="21"/>
    <cellStyle name="Dobre" xfId="3" builtinId="26"/>
    <cellStyle name="Neutralne" xfId="4" builtinId="28"/>
    <cellStyle name="Normalny" xfId="0" builtinId="0"/>
    <cellStyle name="Standard 3" xfId="2"/>
    <cellStyle name="Standard_30N2-ST_calc110921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2369313210848644"/>
                  <c:y val="-0.16120589093030041"/>
                </c:manualLayout>
              </c:layout>
              <c:numFmt formatCode="General" sourceLinked="0"/>
            </c:trendlineLbl>
          </c:trendline>
          <c:xVal>
            <c:numRef>
              <c:f>'F3'!$DF$7:$DF$37</c:f>
              <c:numCache>
                <c:formatCode>0.0</c:formatCode>
                <c:ptCount val="31"/>
              </c:numCache>
            </c:numRef>
          </c:xVal>
          <c:yVal>
            <c:numRef>
              <c:f>'F3'!$DH$7:$DH$37</c:f>
              <c:numCache>
                <c:formatCode>General</c:formatCode>
                <c:ptCount val="31"/>
              </c:numCache>
            </c:numRef>
          </c:yVal>
        </c:ser>
        <c:axId val="173594496"/>
        <c:axId val="173596032"/>
      </c:scatterChart>
      <c:valAx>
        <c:axId val="173594496"/>
        <c:scaling>
          <c:orientation val="minMax"/>
        </c:scaling>
        <c:axPos val="b"/>
        <c:numFmt formatCode="0.0" sourceLinked="1"/>
        <c:tickLblPos val="nextTo"/>
        <c:crossAx val="173596032"/>
        <c:crosses val="autoZero"/>
        <c:crossBetween val="midCat"/>
      </c:valAx>
      <c:valAx>
        <c:axId val="173596032"/>
        <c:scaling>
          <c:orientation val="minMax"/>
        </c:scaling>
        <c:axPos val="l"/>
        <c:majorGridlines/>
        <c:numFmt formatCode="General" sourceLinked="1"/>
        <c:tickLblPos val="nextTo"/>
        <c:crossAx val="17359449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2369313210848644"/>
                  <c:y val="-0.16120589093030041"/>
                </c:manualLayout>
              </c:layout>
              <c:numFmt formatCode="General" sourceLinked="0"/>
            </c:trendlineLbl>
          </c:trendline>
          <c:xVal>
            <c:numRef>
              <c:f>'F3'!$DF$7:$DF$37</c:f>
              <c:numCache>
                <c:formatCode>0.0</c:formatCode>
                <c:ptCount val="31"/>
              </c:numCache>
            </c:numRef>
          </c:xVal>
          <c:yVal>
            <c:numRef>
              <c:f>'F3'!$DH$7:$DH$37</c:f>
              <c:numCache>
                <c:formatCode>General</c:formatCode>
                <c:ptCount val="31"/>
              </c:numCache>
            </c:numRef>
          </c:yVal>
        </c:ser>
        <c:axId val="181670272"/>
        <c:axId val="181671808"/>
      </c:scatterChart>
      <c:valAx>
        <c:axId val="181670272"/>
        <c:scaling>
          <c:orientation val="minMax"/>
        </c:scaling>
        <c:axPos val="b"/>
        <c:numFmt formatCode="0.0" sourceLinked="1"/>
        <c:tickLblPos val="nextTo"/>
        <c:crossAx val="181671808"/>
        <c:crosses val="autoZero"/>
        <c:crossBetween val="midCat"/>
      </c:valAx>
      <c:valAx>
        <c:axId val="181671808"/>
        <c:scaling>
          <c:orientation val="minMax"/>
        </c:scaling>
        <c:axPos val="l"/>
        <c:majorGridlines/>
        <c:numFmt formatCode="General" sourceLinked="1"/>
        <c:tickLblPos val="nextTo"/>
        <c:crossAx val="181670272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2369313210848644"/>
                  <c:y val="-0.16120589093030041"/>
                </c:manualLayout>
              </c:layout>
              <c:numFmt formatCode="General" sourceLinked="0"/>
            </c:trendlineLbl>
          </c:trendline>
          <c:xVal>
            <c:numRef>
              <c:f>'F3'!$DF$7:$DF$37</c:f>
              <c:numCache>
                <c:formatCode>0.0</c:formatCode>
                <c:ptCount val="31"/>
              </c:numCache>
            </c:numRef>
          </c:xVal>
          <c:yVal>
            <c:numRef>
              <c:f>'F3'!$DH$7:$DH$37</c:f>
              <c:numCache>
                <c:formatCode>General</c:formatCode>
                <c:ptCount val="31"/>
              </c:numCache>
            </c:numRef>
          </c:yVal>
        </c:ser>
        <c:axId val="182482816"/>
        <c:axId val="182484352"/>
      </c:scatterChart>
      <c:valAx>
        <c:axId val="182482816"/>
        <c:scaling>
          <c:orientation val="minMax"/>
        </c:scaling>
        <c:axPos val="b"/>
        <c:numFmt formatCode="0.0" sourceLinked="1"/>
        <c:tickLblPos val="nextTo"/>
        <c:crossAx val="182484352"/>
        <c:crosses val="autoZero"/>
        <c:crossBetween val="midCat"/>
      </c:valAx>
      <c:valAx>
        <c:axId val="182484352"/>
        <c:scaling>
          <c:orientation val="minMax"/>
        </c:scaling>
        <c:axPos val="l"/>
        <c:majorGridlines/>
        <c:numFmt formatCode="General" sourceLinked="1"/>
        <c:tickLblPos val="nextTo"/>
        <c:crossAx val="18248281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2369313210848644"/>
                  <c:y val="-0.16120589093030041"/>
                </c:manualLayout>
              </c:layout>
              <c:numFmt formatCode="General" sourceLinked="0"/>
            </c:trendlineLbl>
          </c:trendline>
          <c:xVal>
            <c:numRef>
              <c:f>'F3'!$DF$7:$DF$37</c:f>
              <c:numCache>
                <c:formatCode>0.0</c:formatCode>
                <c:ptCount val="31"/>
              </c:numCache>
            </c:numRef>
          </c:xVal>
          <c:yVal>
            <c:numRef>
              <c:f>'F3'!$DH$7:$DH$37</c:f>
              <c:numCache>
                <c:formatCode>General</c:formatCode>
                <c:ptCount val="31"/>
              </c:numCache>
            </c:numRef>
          </c:yVal>
        </c:ser>
        <c:axId val="182607872"/>
        <c:axId val="182609408"/>
      </c:scatterChart>
      <c:valAx>
        <c:axId val="182607872"/>
        <c:scaling>
          <c:orientation val="minMax"/>
        </c:scaling>
        <c:axPos val="b"/>
        <c:numFmt formatCode="0.0" sourceLinked="1"/>
        <c:tickLblPos val="nextTo"/>
        <c:crossAx val="182609408"/>
        <c:crosses val="autoZero"/>
        <c:crossBetween val="midCat"/>
      </c:valAx>
      <c:valAx>
        <c:axId val="182609408"/>
        <c:scaling>
          <c:orientation val="minMax"/>
        </c:scaling>
        <c:axPos val="l"/>
        <c:majorGridlines/>
        <c:numFmt formatCode="General" sourceLinked="1"/>
        <c:tickLblPos val="nextTo"/>
        <c:crossAx val="182607872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2369313210848644"/>
                  <c:y val="-0.16120589093030041"/>
                </c:manualLayout>
              </c:layout>
              <c:numFmt formatCode="General" sourceLinked="0"/>
            </c:trendlineLbl>
          </c:trendline>
          <c:xVal>
            <c:numRef>
              <c:f>'F3'!$DF$7:$DF$37</c:f>
              <c:numCache>
                <c:formatCode>0.0</c:formatCode>
                <c:ptCount val="31"/>
              </c:numCache>
            </c:numRef>
          </c:xVal>
          <c:yVal>
            <c:numRef>
              <c:f>'F3'!$DH$7:$DH$37</c:f>
              <c:numCache>
                <c:formatCode>General</c:formatCode>
                <c:ptCount val="31"/>
              </c:numCache>
            </c:numRef>
          </c:yVal>
        </c:ser>
        <c:axId val="182392320"/>
        <c:axId val="182393856"/>
      </c:scatterChart>
      <c:valAx>
        <c:axId val="182392320"/>
        <c:scaling>
          <c:orientation val="minMax"/>
        </c:scaling>
        <c:axPos val="b"/>
        <c:numFmt formatCode="0.0" sourceLinked="1"/>
        <c:tickLblPos val="nextTo"/>
        <c:crossAx val="182393856"/>
        <c:crosses val="autoZero"/>
        <c:crossBetween val="midCat"/>
      </c:valAx>
      <c:valAx>
        <c:axId val="182393856"/>
        <c:scaling>
          <c:orientation val="minMax"/>
        </c:scaling>
        <c:axPos val="l"/>
        <c:majorGridlines/>
        <c:numFmt formatCode="General" sourceLinked="1"/>
        <c:tickLblPos val="nextTo"/>
        <c:crossAx val="18239232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109</xdr:col>
      <xdr:colOff>295275</xdr:colOff>
      <xdr:row>37</xdr:row>
      <xdr:rowOff>152400</xdr:rowOff>
    </xdr:from>
    <xdr:to>
      <xdr:col>115</xdr:col>
      <xdr:colOff>295275</xdr:colOff>
      <xdr:row>52</xdr:row>
      <xdr:rowOff>28575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109</xdr:col>
      <xdr:colOff>295275</xdr:colOff>
      <xdr:row>37</xdr:row>
      <xdr:rowOff>152400</xdr:rowOff>
    </xdr:from>
    <xdr:to>
      <xdr:col>115</xdr:col>
      <xdr:colOff>295275</xdr:colOff>
      <xdr:row>52</xdr:row>
      <xdr:rowOff>28575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109</xdr:col>
      <xdr:colOff>295275</xdr:colOff>
      <xdr:row>37</xdr:row>
      <xdr:rowOff>152400</xdr:rowOff>
    </xdr:from>
    <xdr:to>
      <xdr:col>115</xdr:col>
      <xdr:colOff>295275</xdr:colOff>
      <xdr:row>52</xdr:row>
      <xdr:rowOff>28575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109</xdr:col>
      <xdr:colOff>295275</xdr:colOff>
      <xdr:row>37</xdr:row>
      <xdr:rowOff>152400</xdr:rowOff>
    </xdr:from>
    <xdr:to>
      <xdr:col>115</xdr:col>
      <xdr:colOff>295275</xdr:colOff>
      <xdr:row>52</xdr:row>
      <xdr:rowOff>28575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109</xdr:col>
      <xdr:colOff>295275</xdr:colOff>
      <xdr:row>37</xdr:row>
      <xdr:rowOff>152400</xdr:rowOff>
    </xdr:from>
    <xdr:to>
      <xdr:col>115</xdr:col>
      <xdr:colOff>295275</xdr:colOff>
      <xdr:row>52</xdr:row>
      <xdr:rowOff>28575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minika\AppData\Roaming\Microsoft\Excel\GasListen_r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minika\AppData\Roaming\Microsoft\Excel\GasListen_res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minika\AppData\Roaming\Microsoft\Excel\GasListen_res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elle1"/>
      <sheetName val="Tabelle2"/>
      <sheetName val="Tabelle3"/>
      <sheetName val="Tabelle4"/>
      <sheetName val="Tabelle5"/>
      <sheetName val="Tabelle7"/>
      <sheetName val="Tabelle8"/>
      <sheetName val="N2O Konz Liste"/>
      <sheetName val="N2O Konz results"/>
      <sheetName val="GCflux_2"/>
      <sheetName val="GCflux_3"/>
      <sheetName val="GCflux_4"/>
      <sheetName val="GCflux_5"/>
      <sheetName val="GCflux_7"/>
      <sheetName val="GCflux_1pt"/>
      <sheetName val="flux-sumup"/>
    </sheetNames>
    <sheetDataSet>
      <sheetData sheetId="0" refreshError="1">
        <row r="2">
          <cell r="D2">
            <v>42331</v>
          </cell>
        </row>
        <row r="14">
          <cell r="I14">
            <v>0.64444444444444449</v>
          </cell>
        </row>
      </sheetData>
      <sheetData sheetId="1" refreshError="1">
        <row r="2">
          <cell r="D2">
            <v>42332</v>
          </cell>
        </row>
        <row r="16">
          <cell r="I16">
            <v>0.42430555555555555</v>
          </cell>
        </row>
      </sheetData>
      <sheetData sheetId="2" refreshError="1">
        <row r="2">
          <cell r="D2">
            <v>42332</v>
          </cell>
        </row>
        <row r="16">
          <cell r="I16">
            <v>0.76388888888888895</v>
          </cell>
        </row>
      </sheetData>
      <sheetData sheetId="3" refreshError="1">
        <row r="2">
          <cell r="D2">
            <v>42333</v>
          </cell>
        </row>
        <row r="16">
          <cell r="I16">
            <v>0.47013888888888888</v>
          </cell>
        </row>
      </sheetData>
      <sheetData sheetId="4" refreshError="1">
        <row r="2">
          <cell r="D2">
            <v>42334</v>
          </cell>
        </row>
        <row r="16">
          <cell r="I16">
            <v>0.44236111111111115</v>
          </cell>
        </row>
      </sheetData>
      <sheetData sheetId="5" refreshError="1">
        <row r="2">
          <cell r="D2">
            <v>42334</v>
          </cell>
        </row>
        <row r="16">
          <cell r="I16">
            <v>0.71944444444444444</v>
          </cell>
        </row>
      </sheetData>
      <sheetData sheetId="6" refreshError="1">
        <row r="2">
          <cell r="D2">
            <v>42335</v>
          </cell>
        </row>
        <row r="16">
          <cell r="I16">
            <v>0.44236111111111115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N2O Konz Liste"/>
      <sheetName val="Liste 100ml"/>
      <sheetName val="Liste Labcos"/>
      <sheetName val="Liste Labcos He"/>
      <sheetName val="N2O Flüsse results"/>
      <sheetName val="GCflux_2"/>
      <sheetName val="GCflux_4"/>
      <sheetName val="GCflux_6"/>
      <sheetName val="GCflux_8"/>
      <sheetName val="GCflux_1pt"/>
      <sheetName val="flux_N2"/>
      <sheetName val="isotopomere"/>
      <sheetName val="flux sumUp"/>
      <sheetName val="Tabelle11"/>
    </sheetNames>
    <sheetDataSet>
      <sheetData sheetId="0" refreshError="1">
        <row r="2">
          <cell r="D2">
            <v>42436</v>
          </cell>
        </row>
        <row r="16">
          <cell r="I16">
            <v>0.78749999999999998</v>
          </cell>
        </row>
      </sheetData>
      <sheetData sheetId="1" refreshError="1">
        <row r="2">
          <cell r="D2">
            <v>42437</v>
          </cell>
        </row>
        <row r="16">
          <cell r="I16">
            <v>0.4861111111111111</v>
          </cell>
        </row>
      </sheetData>
      <sheetData sheetId="2" refreshError="1">
        <row r="16">
          <cell r="I16">
            <v>0.7597222222222223</v>
          </cell>
        </row>
      </sheetData>
      <sheetData sheetId="3" refreshError="1">
        <row r="2">
          <cell r="D2">
            <v>42438</v>
          </cell>
        </row>
        <row r="16">
          <cell r="I16">
            <v>0.44097222222222227</v>
          </cell>
        </row>
      </sheetData>
      <sheetData sheetId="4" refreshError="1">
        <row r="16">
          <cell r="I16">
            <v>0.74930555555555556</v>
          </cell>
        </row>
      </sheetData>
      <sheetData sheetId="5" refreshError="1">
        <row r="2">
          <cell r="D2">
            <v>42439</v>
          </cell>
        </row>
        <row r="16">
          <cell r="I16">
            <v>0.4770833333333333</v>
          </cell>
        </row>
      </sheetData>
      <sheetData sheetId="6" refreshError="1">
        <row r="16">
          <cell r="I16">
            <v>0.73125000000000007</v>
          </cell>
        </row>
      </sheetData>
      <sheetData sheetId="7" refreshError="1">
        <row r="2">
          <cell r="D2">
            <v>42440</v>
          </cell>
        </row>
        <row r="16">
          <cell r="I16">
            <v>0.46319444444444446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N2O Konz Liste"/>
      <sheetName val="Liste 100ml"/>
      <sheetName val="Liste Labcos"/>
      <sheetName val="Liste Labcos He"/>
      <sheetName val="N2O Flüsse results"/>
      <sheetName val="GCflux_2"/>
      <sheetName val="GCflux_4"/>
      <sheetName val="GCflux_6"/>
      <sheetName val="GCflux_8"/>
      <sheetName val="GCflux_9"/>
      <sheetName val="GCflux_10"/>
      <sheetName val="GCflux_1pt"/>
      <sheetName val="flux_N2"/>
      <sheetName val="isotopomere"/>
      <sheetName val="bodengas isotopomere"/>
      <sheetName val="Tabelle11"/>
      <sheetName val="flux_sumUp"/>
    </sheetNames>
    <sheetDataSet>
      <sheetData sheetId="0" refreshError="1">
        <row r="2">
          <cell r="D2">
            <v>42520</v>
          </cell>
        </row>
        <row r="16">
          <cell r="I16">
            <v>0.88124999999999998</v>
          </cell>
        </row>
      </sheetData>
      <sheetData sheetId="1" refreshError="1">
        <row r="2">
          <cell r="D2">
            <v>42521</v>
          </cell>
        </row>
        <row r="16">
          <cell r="I16">
            <v>0.48819444444444443</v>
          </cell>
        </row>
      </sheetData>
      <sheetData sheetId="2" refreshError="1">
        <row r="2">
          <cell r="D2">
            <v>42521</v>
          </cell>
        </row>
        <row r="16">
          <cell r="I16">
            <v>0.81944444444444453</v>
          </cell>
        </row>
      </sheetData>
      <sheetData sheetId="3" refreshError="1">
        <row r="2">
          <cell r="D2">
            <v>42522</v>
          </cell>
        </row>
        <row r="16">
          <cell r="I16">
            <v>0.46250000000000002</v>
          </cell>
        </row>
      </sheetData>
      <sheetData sheetId="4" refreshError="1">
        <row r="2">
          <cell r="D2">
            <v>42522</v>
          </cell>
        </row>
        <row r="16">
          <cell r="I16">
            <v>0.75347222222222221</v>
          </cell>
        </row>
      </sheetData>
      <sheetData sheetId="5" refreshError="1">
        <row r="2">
          <cell r="D2">
            <v>42523</v>
          </cell>
        </row>
        <row r="16">
          <cell r="I16">
            <v>0.46250000000000002</v>
          </cell>
        </row>
      </sheetData>
      <sheetData sheetId="6" refreshError="1">
        <row r="2">
          <cell r="D2">
            <v>42523</v>
          </cell>
        </row>
        <row r="16">
          <cell r="I16">
            <v>0.78333333333333333</v>
          </cell>
        </row>
      </sheetData>
      <sheetData sheetId="7" refreshError="1">
        <row r="2">
          <cell r="D2">
            <v>42524</v>
          </cell>
        </row>
        <row r="16">
          <cell r="I16">
            <v>0.4597222222222222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7">
          <cell r="W7">
            <v>45.231735258755236</v>
          </cell>
        </row>
        <row r="8">
          <cell r="W8">
            <v>26.532571694925071</v>
          </cell>
          <cell r="X8">
            <v>-1.1146457256631139</v>
          </cell>
          <cell r="Y8">
            <v>3.9236144229016556</v>
          </cell>
        </row>
        <row r="9">
          <cell r="W9">
            <v>24.008207306601225</v>
          </cell>
          <cell r="X9">
            <v>-5.9674472269479661</v>
          </cell>
          <cell r="Y9">
            <v>3.122838030555767</v>
          </cell>
        </row>
        <row r="12">
          <cell r="W12">
            <v>29.680092953703767</v>
          </cell>
          <cell r="X12">
            <v>-5.9657876218353918</v>
          </cell>
          <cell r="Y12">
            <v>3.7824347363831001</v>
          </cell>
        </row>
        <row r="13">
          <cell r="W13">
            <v>28.744279220824964</v>
          </cell>
          <cell r="X13">
            <v>-22.718943788992114</v>
          </cell>
          <cell r="Y13">
            <v>4.1717846827406149</v>
          </cell>
        </row>
        <row r="14">
          <cell r="W14">
            <v>25.976469709757673</v>
          </cell>
          <cell r="X14">
            <v>-20.236675423834292</v>
          </cell>
          <cell r="Y14">
            <v>2.3412995548908011</v>
          </cell>
        </row>
        <row r="15">
          <cell r="W15">
            <v>27.851520166848964</v>
          </cell>
          <cell r="X15">
            <v>-18.379986387667433</v>
          </cell>
          <cell r="Y15">
            <v>3.9044402019362394</v>
          </cell>
        </row>
        <row r="17">
          <cell r="W17">
            <v>33.141682863748095</v>
          </cell>
          <cell r="X17">
            <v>-23.940234750743201</v>
          </cell>
          <cell r="Y17">
            <v>5.1929159140457521</v>
          </cell>
        </row>
        <row r="18">
          <cell r="W18">
            <v>31.440062562533416</v>
          </cell>
          <cell r="X18">
            <v>-14.802818379129945</v>
          </cell>
          <cell r="Y18">
            <v>5.4982788939939908</v>
          </cell>
        </row>
        <row r="19">
          <cell r="W19">
            <v>30.232387363567415</v>
          </cell>
          <cell r="X19">
            <v>-20.759053795461551</v>
          </cell>
          <cell r="Y19">
            <v>3.2465484157214823</v>
          </cell>
        </row>
        <row r="20">
          <cell r="W20">
            <v>30.565907659455362</v>
          </cell>
          <cell r="X20">
            <v>-27.657892846170302</v>
          </cell>
          <cell r="Y20">
            <v>3.6175614028612695</v>
          </cell>
        </row>
        <row r="22">
          <cell r="W22">
            <v>33.853840619787107</v>
          </cell>
          <cell r="X22">
            <v>-20.549474290559839</v>
          </cell>
          <cell r="Y22">
            <v>8.0502635775090212</v>
          </cell>
        </row>
        <row r="23">
          <cell r="W23">
            <v>35.553468418391198</v>
          </cell>
          <cell r="X23">
            <v>-17.24297094720994</v>
          </cell>
          <cell r="Y23">
            <v>4.4115925341204845</v>
          </cell>
        </row>
        <row r="24">
          <cell r="W24">
            <v>32.554815437439814</v>
          </cell>
          <cell r="X24">
            <v>-11.011412052536304</v>
          </cell>
          <cell r="Y24">
            <v>4.9279303574565123</v>
          </cell>
        </row>
        <row r="25">
          <cell r="W25">
            <v>29.098518687579222</v>
          </cell>
          <cell r="X25">
            <v>-28.696933430786832</v>
          </cell>
          <cell r="Y25">
            <v>3.6790521163864671</v>
          </cell>
        </row>
        <row r="28">
          <cell r="W28">
            <v>33.672497902851084</v>
          </cell>
          <cell r="X28">
            <v>-5.5661596490560132</v>
          </cell>
          <cell r="Y28">
            <v>5.2197449644523823</v>
          </cell>
        </row>
        <row r="29">
          <cell r="W29">
            <v>32.629308392433138</v>
          </cell>
          <cell r="X29">
            <v>-5.4905223270723651</v>
          </cell>
          <cell r="Y29">
            <v>5.0051511628160688</v>
          </cell>
        </row>
        <row r="30">
          <cell r="W30">
            <v>31.997478026347761</v>
          </cell>
          <cell r="X30">
            <v>-9.8495129026030419</v>
          </cell>
          <cell r="Y30">
            <v>5.8370426847489991</v>
          </cell>
        </row>
        <row r="33">
          <cell r="W33">
            <v>31.927232600897309</v>
          </cell>
          <cell r="X33">
            <v>-26.718087891357285</v>
          </cell>
          <cell r="Y33">
            <v>7.2774539463311436</v>
          </cell>
        </row>
        <row r="34">
          <cell r="W34">
            <v>30.46024738585561</v>
          </cell>
          <cell r="X34">
            <v>-22.960556486933427</v>
          </cell>
          <cell r="Y34">
            <v>5.8537349636350937</v>
          </cell>
        </row>
        <row r="35">
          <cell r="W35">
            <v>29.518846346369401</v>
          </cell>
          <cell r="X35">
            <v>-30.231989707602189</v>
          </cell>
          <cell r="Y35">
            <v>7.6173419014293442</v>
          </cell>
        </row>
        <row r="38">
          <cell r="W38">
            <v>36.969647114745761</v>
          </cell>
          <cell r="X38">
            <v>-14.466290875857151</v>
          </cell>
          <cell r="Y38">
            <v>8.2178118705517651</v>
          </cell>
        </row>
        <row r="39">
          <cell r="W39">
            <v>34.534826815016189</v>
          </cell>
          <cell r="X39">
            <v>-12.729830504224612</v>
          </cell>
          <cell r="Y39">
            <v>6.9318533674976281</v>
          </cell>
        </row>
        <row r="40">
          <cell r="W40">
            <v>32.61169953708643</v>
          </cell>
          <cell r="X40">
            <v>-22.676147533444436</v>
          </cell>
          <cell r="Y40">
            <v>7.0936240167621589</v>
          </cell>
        </row>
        <row r="43">
          <cell r="W43">
            <v>36.584426713942555</v>
          </cell>
          <cell r="X43">
            <v>-30.606565110654415</v>
          </cell>
          <cell r="Y43">
            <v>9.0059802320002209</v>
          </cell>
        </row>
        <row r="44">
          <cell r="W44">
            <v>32.677580185428617</v>
          </cell>
          <cell r="X44">
            <v>-20.713115912392958</v>
          </cell>
          <cell r="Y44">
            <v>6.5563859419054973</v>
          </cell>
        </row>
        <row r="45">
          <cell r="W45">
            <v>35.337483540851828</v>
          </cell>
          <cell r="X45">
            <v>-28.554999120548871</v>
          </cell>
          <cell r="Y45">
            <v>7.8487305904468272</v>
          </cell>
        </row>
      </sheetData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Q58"/>
  <sheetViews>
    <sheetView tabSelected="1" workbookViewId="0">
      <selection activeCell="W41" sqref="W41"/>
    </sheetView>
  </sheetViews>
  <sheetFormatPr defaultColWidth="11.42578125" defaultRowHeight="15"/>
  <cols>
    <col min="3" max="3" width="11.42578125" style="42"/>
    <col min="5" max="5" width="15.28515625" bestFit="1" customWidth="1"/>
    <col min="7" max="13" width="11.42578125" customWidth="1"/>
    <col min="14" max="14" width="11.42578125" style="42" customWidth="1"/>
    <col min="15" max="25" width="11.42578125" customWidth="1"/>
    <col min="26" max="26" width="11.42578125" style="42" customWidth="1"/>
    <col min="27" max="34" width="11.42578125" customWidth="1"/>
    <col min="35" max="58" width="11.42578125" style="7" customWidth="1"/>
    <col min="59" max="136" width="11.42578125" style="14" customWidth="1"/>
    <col min="137" max="139" width="11.42578125" style="14"/>
    <col min="140" max="147" width="11.42578125" style="10"/>
  </cols>
  <sheetData>
    <row r="1" spans="1:138">
      <c r="C1" s="42" t="s">
        <v>0</v>
      </c>
      <c r="D1" t="s">
        <v>1</v>
      </c>
      <c r="E1" t="s">
        <v>58</v>
      </c>
      <c r="G1" t="s">
        <v>5</v>
      </c>
      <c r="H1" t="s">
        <v>2</v>
      </c>
      <c r="I1" t="s">
        <v>3</v>
      </c>
      <c r="J1" t="s">
        <v>4</v>
      </c>
      <c r="L1" s="66" t="s">
        <v>63</v>
      </c>
      <c r="M1" s="13"/>
      <c r="N1" s="27" t="s">
        <v>61</v>
      </c>
      <c r="O1" s="7"/>
      <c r="Q1" s="28"/>
      <c r="S1" s="30" t="s">
        <v>39</v>
      </c>
      <c r="T1" s="30" t="s">
        <v>40</v>
      </c>
      <c r="V1" t="s">
        <v>56</v>
      </c>
      <c r="W1" t="s">
        <v>57</v>
      </c>
      <c r="X1" t="s">
        <v>59</v>
      </c>
      <c r="Y1" t="s">
        <v>60</v>
      </c>
      <c r="Z1" s="27" t="s">
        <v>62</v>
      </c>
      <c r="AE1" t="s">
        <v>56</v>
      </c>
      <c r="AF1" t="s">
        <v>57</v>
      </c>
      <c r="AG1" t="s">
        <v>59</v>
      </c>
      <c r="AH1" t="s">
        <v>60</v>
      </c>
      <c r="AJ1" s="66" t="s">
        <v>63</v>
      </c>
      <c r="AK1" s="13"/>
      <c r="AL1" s="27" t="s">
        <v>61</v>
      </c>
      <c r="AN1"/>
      <c r="AO1" s="28"/>
      <c r="AP1"/>
      <c r="AQ1" s="30" t="s">
        <v>39</v>
      </c>
      <c r="AR1" s="30" t="s">
        <v>40</v>
      </c>
      <c r="AS1"/>
      <c r="AT1" t="s">
        <v>56</v>
      </c>
      <c r="AU1" t="s">
        <v>57</v>
      </c>
      <c r="AV1" t="s">
        <v>59</v>
      </c>
      <c r="AW1" t="s">
        <v>60</v>
      </c>
      <c r="AX1" s="27" t="s">
        <v>62</v>
      </c>
      <c r="AY1"/>
      <c r="AZ1"/>
      <c r="BA1"/>
      <c r="BB1"/>
      <c r="BC1" t="s">
        <v>56</v>
      </c>
      <c r="BD1" t="s">
        <v>57</v>
      </c>
      <c r="BE1" t="s">
        <v>59</v>
      </c>
      <c r="BF1" t="s">
        <v>60</v>
      </c>
      <c r="BG1" s="51"/>
      <c r="BH1" s="51"/>
      <c r="BJ1" s="51"/>
      <c r="BT1" s="51"/>
      <c r="BW1" s="49"/>
      <c r="BY1" s="50"/>
      <c r="BZ1" s="51"/>
      <c r="CB1" s="51"/>
      <c r="CC1" s="51"/>
      <c r="CE1" s="51"/>
      <c r="CF1" s="51"/>
      <c r="CO1" s="51"/>
      <c r="CR1" s="49"/>
      <c r="CT1" s="50"/>
      <c r="CU1" s="51"/>
      <c r="CW1" s="51"/>
      <c r="CX1" s="51"/>
      <c r="CZ1" s="51"/>
      <c r="DO1" s="51"/>
      <c r="DR1" s="49"/>
      <c r="DT1" s="50"/>
      <c r="DU1" s="51"/>
      <c r="DZ1" s="51"/>
    </row>
    <row r="2" spans="1:138">
      <c r="A2" s="67"/>
      <c r="L2" s="66" t="s">
        <v>64</v>
      </c>
      <c r="M2" s="13"/>
      <c r="N2" s="19" t="s">
        <v>41</v>
      </c>
      <c r="O2" s="40" t="s">
        <v>42</v>
      </c>
      <c r="R2" s="29" t="s">
        <v>45</v>
      </c>
      <c r="S2" s="12">
        <f>19-6.4</f>
        <v>12.6</v>
      </c>
      <c r="T2" s="12">
        <v>-1.9</v>
      </c>
      <c r="Z2" s="19" t="s">
        <v>43</v>
      </c>
      <c r="AA2" s="12" t="s">
        <v>44</v>
      </c>
      <c r="AJ2" s="66" t="s">
        <v>65</v>
      </c>
      <c r="AK2" s="13"/>
      <c r="AL2" s="19" t="s">
        <v>41</v>
      </c>
      <c r="AM2" s="40" t="s">
        <v>42</v>
      </c>
      <c r="AN2"/>
      <c r="AO2"/>
      <c r="AP2" s="29" t="s">
        <v>45</v>
      </c>
      <c r="AQ2" s="12">
        <f>19-6.4</f>
        <v>12.6</v>
      </c>
      <c r="AR2" s="12">
        <v>-1.9</v>
      </c>
      <c r="AS2"/>
      <c r="AT2"/>
      <c r="AU2"/>
      <c r="AV2"/>
      <c r="AW2"/>
      <c r="AX2" s="19" t="s">
        <v>43</v>
      </c>
      <c r="AY2" s="12" t="s">
        <v>44</v>
      </c>
      <c r="AZ2"/>
      <c r="BA2"/>
      <c r="BB2"/>
      <c r="BC2"/>
      <c r="BD2"/>
      <c r="BE2"/>
      <c r="BF2"/>
      <c r="BG2" s="50"/>
      <c r="BH2" s="50"/>
      <c r="BJ2" s="50"/>
      <c r="BK2" s="50"/>
      <c r="BT2" s="50"/>
      <c r="BX2" s="50"/>
      <c r="BY2" s="52"/>
      <c r="BZ2" s="50"/>
      <c r="CA2" s="50"/>
      <c r="CB2" s="50"/>
      <c r="CC2" s="50"/>
      <c r="CE2" s="50"/>
      <c r="CF2" s="50"/>
      <c r="CG2" s="50"/>
      <c r="CO2" s="50"/>
      <c r="CS2" s="50"/>
      <c r="CT2" s="52"/>
      <c r="CU2" s="50"/>
      <c r="CV2" s="50"/>
      <c r="CW2" s="50"/>
      <c r="CX2" s="50"/>
      <c r="CZ2" s="50"/>
      <c r="DA2" s="50"/>
      <c r="DO2" s="50"/>
      <c r="DP2" s="50"/>
      <c r="DS2" s="50"/>
      <c r="DT2" s="50"/>
      <c r="DU2" s="50"/>
      <c r="DZ2" s="50"/>
      <c r="EA2" s="50"/>
    </row>
    <row r="3" spans="1:138">
      <c r="H3" t="s">
        <v>39</v>
      </c>
      <c r="J3" t="s">
        <v>40</v>
      </c>
      <c r="L3" s="66"/>
      <c r="M3" s="13"/>
      <c r="N3" s="20">
        <f>T4/S4</f>
        <v>0.37735849056603771</v>
      </c>
      <c r="O3" s="39">
        <f>T2-N3*S2</f>
        <v>-6.6547169811320757</v>
      </c>
      <c r="R3" s="29" t="s">
        <v>46</v>
      </c>
      <c r="S3" s="12">
        <v>40.5</v>
      </c>
      <c r="T3" s="12">
        <v>33.6</v>
      </c>
      <c r="U3" s="10"/>
      <c r="V3" s="30"/>
      <c r="W3" s="30"/>
      <c r="X3" s="30"/>
      <c r="Z3" s="21">
        <f>(T3-T2)/(S3-S2)</f>
        <v>1.2724014336917564</v>
      </c>
      <c r="AA3" s="12">
        <f>T2-Z3*S2</f>
        <v>-17.93225806451613</v>
      </c>
      <c r="AJ3" s="66"/>
      <c r="AK3" s="13"/>
      <c r="AL3" s="20">
        <f>AR4/AQ4</f>
        <v>0.37735849056603771</v>
      </c>
      <c r="AM3" s="39">
        <f>AR2-AL3*AQ2</f>
        <v>-6.6547169811320757</v>
      </c>
      <c r="AN3"/>
      <c r="AO3"/>
      <c r="AP3" s="29" t="s">
        <v>46</v>
      </c>
      <c r="AQ3" s="12">
        <v>23.5</v>
      </c>
      <c r="AR3" s="12">
        <v>35</v>
      </c>
      <c r="AS3" s="10"/>
      <c r="AT3" s="30"/>
      <c r="AU3" s="30"/>
      <c r="AV3" s="30"/>
      <c r="AW3"/>
      <c r="AX3" s="21">
        <f>(AR3-AR2)/(AQ3-AQ2)</f>
        <v>3.3853211009174311</v>
      </c>
      <c r="AY3" s="12">
        <f>AR2-AX3*AQ2</f>
        <v>-44.555045871559628</v>
      </c>
      <c r="AZ3"/>
      <c r="BA3"/>
      <c r="BB3"/>
      <c r="BC3"/>
      <c r="BD3"/>
      <c r="BE3"/>
      <c r="BF3"/>
      <c r="BJ3" s="50"/>
      <c r="BK3" s="50"/>
      <c r="BQ3" s="57"/>
      <c r="BR3" s="57"/>
      <c r="BT3" s="58"/>
      <c r="BX3" s="50"/>
      <c r="BY3" s="52"/>
      <c r="BZ3" s="50"/>
      <c r="CE3" s="50"/>
      <c r="CL3" s="57"/>
      <c r="CM3" s="57"/>
      <c r="CO3" s="58"/>
      <c r="CS3" s="50"/>
      <c r="CT3" s="52"/>
      <c r="CU3" s="50"/>
      <c r="CZ3" s="50"/>
      <c r="DA3" s="50"/>
      <c r="DO3" s="58"/>
      <c r="DP3" s="58"/>
      <c r="DS3" s="50"/>
      <c r="DT3" s="50"/>
      <c r="DU3" s="50"/>
      <c r="DW3" s="51"/>
      <c r="DX3" s="51"/>
      <c r="DZ3" s="50"/>
      <c r="EA3" s="50"/>
    </row>
    <row r="4" spans="1:138">
      <c r="L4" s="66"/>
      <c r="M4" s="13"/>
      <c r="N4" s="20"/>
      <c r="O4" s="39"/>
      <c r="R4" s="29" t="s">
        <v>47</v>
      </c>
      <c r="S4" s="12">
        <v>-15.9</v>
      </c>
      <c r="T4" s="12">
        <v>-6</v>
      </c>
      <c r="U4" s="10"/>
      <c r="V4" s="10"/>
      <c r="W4" s="10"/>
      <c r="X4" s="29"/>
      <c r="Z4" s="19"/>
      <c r="AA4" s="12"/>
      <c r="AJ4" s="66"/>
      <c r="AK4" s="13"/>
      <c r="AL4" s="20"/>
      <c r="AM4" s="39"/>
      <c r="AN4"/>
      <c r="AO4"/>
      <c r="AP4" s="29" t="s">
        <v>47</v>
      </c>
      <c r="AQ4" s="12">
        <v>-15.9</v>
      </c>
      <c r="AR4" s="12">
        <v>-6</v>
      </c>
      <c r="AS4" s="10"/>
      <c r="AT4" s="10"/>
      <c r="AU4" s="10"/>
      <c r="AV4" s="29"/>
      <c r="AW4"/>
      <c r="AX4" s="19"/>
      <c r="AY4" s="12"/>
      <c r="AZ4"/>
      <c r="BA4"/>
      <c r="BB4"/>
      <c r="BC4"/>
      <c r="BD4"/>
      <c r="BE4"/>
      <c r="BF4"/>
      <c r="BJ4" s="50"/>
      <c r="BK4" s="50"/>
      <c r="BT4" s="58"/>
      <c r="BU4" s="58"/>
      <c r="BX4" s="50"/>
      <c r="BY4" s="52"/>
      <c r="BZ4" s="50"/>
      <c r="CE4" s="50"/>
      <c r="CF4" s="50"/>
      <c r="CO4" s="58"/>
      <c r="CP4" s="58"/>
      <c r="CS4" s="50"/>
      <c r="CT4" s="52"/>
      <c r="CU4" s="50"/>
      <c r="CZ4" s="50"/>
      <c r="DA4" s="50"/>
      <c r="DO4" s="58"/>
      <c r="DP4" s="58"/>
      <c r="DS4" s="50"/>
      <c r="DT4" s="50"/>
      <c r="DU4" s="50"/>
      <c r="DV4" s="50"/>
      <c r="DW4" s="50"/>
      <c r="DX4" s="50"/>
      <c r="DZ4" s="50"/>
      <c r="EA4" s="50"/>
    </row>
    <row r="5" spans="1:138" ht="30">
      <c r="L5" s="66"/>
      <c r="M5" s="13"/>
      <c r="N5" s="56" t="s">
        <v>52</v>
      </c>
      <c r="O5" s="23" t="s">
        <v>44</v>
      </c>
      <c r="P5" s="23" t="s">
        <v>48</v>
      </c>
      <c r="Q5" s="23" t="s">
        <v>49</v>
      </c>
      <c r="R5" s="24" t="s">
        <v>50</v>
      </c>
      <c r="S5" s="24" t="s">
        <v>51</v>
      </c>
      <c r="T5" s="23" t="s">
        <v>53</v>
      </c>
      <c r="U5" s="23" t="s">
        <v>54</v>
      </c>
      <c r="Z5" s="55" t="s">
        <v>42</v>
      </c>
      <c r="AA5" s="26" t="s">
        <v>48</v>
      </c>
      <c r="AB5" s="26" t="s">
        <v>49</v>
      </c>
      <c r="AC5" s="25" t="s">
        <v>50</v>
      </c>
      <c r="AD5" s="25" t="s">
        <v>51</v>
      </c>
      <c r="AJ5" s="66"/>
      <c r="AK5" s="13"/>
      <c r="AL5" s="56" t="s">
        <v>52</v>
      </c>
      <c r="AM5" s="23" t="s">
        <v>44</v>
      </c>
      <c r="AN5" s="23" t="s">
        <v>48</v>
      </c>
      <c r="AO5" s="23" t="s">
        <v>49</v>
      </c>
      <c r="AP5" s="24" t="s">
        <v>50</v>
      </c>
      <c r="AQ5" s="24" t="s">
        <v>51</v>
      </c>
      <c r="AR5" s="23" t="s">
        <v>53</v>
      </c>
      <c r="AS5" s="23" t="s">
        <v>54</v>
      </c>
      <c r="AT5"/>
      <c r="AU5"/>
      <c r="AV5"/>
      <c r="AW5"/>
      <c r="AX5" s="55" t="s">
        <v>42</v>
      </c>
      <c r="AY5" s="26" t="s">
        <v>48</v>
      </c>
      <c r="AZ5" s="26" t="s">
        <v>49</v>
      </c>
      <c r="BA5" s="25" t="s">
        <v>50</v>
      </c>
      <c r="BB5" s="25" t="s">
        <v>51</v>
      </c>
      <c r="BC5"/>
      <c r="BD5"/>
      <c r="BE5"/>
      <c r="BF5"/>
      <c r="BH5" s="50"/>
      <c r="BI5" s="50"/>
      <c r="BJ5" s="59"/>
      <c r="BK5" s="60"/>
      <c r="BL5" s="60"/>
      <c r="BM5" s="59"/>
      <c r="BN5" s="59"/>
      <c r="BS5" s="50"/>
      <c r="BT5" s="60"/>
      <c r="BU5" s="61"/>
      <c r="BV5" s="61"/>
      <c r="BW5" s="61"/>
      <c r="BX5" s="59"/>
      <c r="BY5" s="59"/>
      <c r="BZ5" s="61"/>
      <c r="CA5" s="61"/>
      <c r="CC5" s="50"/>
      <c r="CD5" s="50"/>
      <c r="CE5" s="59"/>
      <c r="CF5" s="60"/>
      <c r="CG5" s="60"/>
      <c r="CH5" s="59"/>
      <c r="CI5" s="59"/>
      <c r="CN5" s="50"/>
      <c r="CO5" s="60"/>
      <c r="CP5" s="61"/>
      <c r="CQ5" s="61"/>
      <c r="CR5" s="61"/>
      <c r="CS5" s="59"/>
      <c r="CT5" s="59"/>
      <c r="CU5" s="61"/>
      <c r="CV5" s="61"/>
      <c r="CX5" s="50"/>
      <c r="CY5" s="50"/>
      <c r="CZ5" s="59"/>
      <c r="DA5" s="60"/>
      <c r="DB5" s="60"/>
      <c r="DC5" s="59"/>
      <c r="DD5" s="59"/>
      <c r="DO5" s="60"/>
      <c r="DP5" s="61"/>
      <c r="DQ5" s="61"/>
      <c r="DR5" s="61"/>
      <c r="DS5" s="59"/>
      <c r="DT5" s="59"/>
      <c r="DU5" s="61"/>
      <c r="DV5" s="61"/>
      <c r="DZ5" s="59"/>
      <c r="EA5" s="60"/>
      <c r="EB5" s="60"/>
      <c r="EC5" s="59"/>
      <c r="ED5" s="59"/>
    </row>
    <row r="6" spans="1:138">
      <c r="C6" s="68"/>
      <c r="D6" s="2"/>
      <c r="E6" s="16"/>
      <c r="F6" s="4"/>
      <c r="H6" s="5"/>
      <c r="I6" s="5"/>
      <c r="J6" s="5"/>
      <c r="K6" s="5"/>
      <c r="L6" s="4"/>
      <c r="V6" s="9"/>
      <c r="W6" s="7"/>
      <c r="X6" s="9"/>
      <c r="Y6" s="7"/>
      <c r="AE6" s="9"/>
      <c r="AF6" s="7"/>
      <c r="AG6" s="9"/>
      <c r="AH6" s="7"/>
      <c r="AJ6" s="4"/>
      <c r="AK6"/>
      <c r="AL6" s="42"/>
      <c r="AM6"/>
      <c r="AN6"/>
      <c r="AO6"/>
      <c r="AP6"/>
      <c r="AQ6"/>
      <c r="AR6"/>
      <c r="AS6"/>
      <c r="AT6" s="9"/>
      <c r="AV6" s="9"/>
      <c r="AX6" s="42"/>
      <c r="AY6"/>
      <c r="AZ6"/>
      <c r="BA6"/>
      <c r="BB6"/>
      <c r="BC6" s="9"/>
      <c r="BE6" s="9"/>
      <c r="BO6" s="62"/>
      <c r="BQ6" s="52"/>
      <c r="BR6" s="52"/>
      <c r="BS6" s="58"/>
      <c r="CB6" s="62"/>
      <c r="CK6" s="52"/>
      <c r="CL6" s="52"/>
      <c r="CM6" s="52"/>
      <c r="CN6" s="58"/>
      <c r="DG6" s="57"/>
      <c r="DW6" s="62"/>
      <c r="EH6" s="57"/>
    </row>
    <row r="7" spans="1:138">
      <c r="B7" s="7"/>
      <c r="D7" s="7"/>
      <c r="E7" s="7"/>
      <c r="F7" s="4"/>
      <c r="H7" s="5"/>
      <c r="I7" s="5"/>
      <c r="J7" s="5"/>
      <c r="K7" s="5"/>
      <c r="L7" s="4"/>
      <c r="AJ7" s="4"/>
      <c r="AK7"/>
      <c r="AL7" s="42"/>
      <c r="AM7"/>
      <c r="AN7"/>
      <c r="AO7"/>
      <c r="AP7"/>
      <c r="AQ7"/>
      <c r="AR7"/>
      <c r="AS7"/>
      <c r="AT7"/>
      <c r="AU7"/>
      <c r="AV7"/>
      <c r="AW7"/>
      <c r="AX7" s="42"/>
      <c r="AY7"/>
      <c r="AZ7"/>
      <c r="BA7"/>
      <c r="BB7"/>
      <c r="BC7"/>
      <c r="BD7"/>
      <c r="BE7"/>
      <c r="BF7"/>
      <c r="BQ7" s="52"/>
      <c r="BR7" s="52"/>
      <c r="BS7" s="58"/>
      <c r="CK7" s="52"/>
      <c r="CL7" s="52"/>
      <c r="CM7" s="52"/>
      <c r="CN7" s="58"/>
      <c r="DF7" s="57"/>
      <c r="DG7" s="57"/>
      <c r="DJ7" s="57"/>
    </row>
    <row r="8" spans="1:138">
      <c r="A8">
        <v>1</v>
      </c>
      <c r="B8" t="s">
        <v>97</v>
      </c>
      <c r="C8" s="15">
        <f>[1]Tabelle1!$D$2</f>
        <v>42331</v>
      </c>
      <c r="D8" s="3">
        <f>[1]Tabelle1!$I$14</f>
        <v>0.64444444444444449</v>
      </c>
      <c r="E8" s="16">
        <f>C8+D8</f>
        <v>42331.644444444442</v>
      </c>
      <c r="F8" s="4"/>
      <c r="H8" s="5">
        <v>36.868799121574966</v>
      </c>
      <c r="I8" s="5"/>
      <c r="J8" s="5">
        <v>8.4599035896056112</v>
      </c>
      <c r="K8" s="5"/>
      <c r="L8" s="4"/>
      <c r="AJ8" s="4"/>
      <c r="AK8"/>
      <c r="AL8" s="42"/>
      <c r="AM8"/>
      <c r="AN8"/>
      <c r="AO8"/>
      <c r="AP8"/>
      <c r="AQ8"/>
      <c r="AR8"/>
      <c r="AS8"/>
      <c r="AT8"/>
      <c r="AU8"/>
      <c r="AV8"/>
      <c r="AW8"/>
      <c r="AX8" s="42"/>
      <c r="AY8"/>
      <c r="AZ8"/>
      <c r="BA8"/>
      <c r="BB8"/>
      <c r="BC8"/>
      <c r="BD8"/>
      <c r="BE8"/>
      <c r="BF8"/>
      <c r="BQ8" s="52"/>
      <c r="BR8" s="52"/>
      <c r="BS8" s="58"/>
      <c r="CK8" s="52"/>
      <c r="CL8" s="52"/>
      <c r="CM8" s="52"/>
      <c r="CN8" s="58"/>
      <c r="DF8" s="57"/>
      <c r="DG8" s="57"/>
      <c r="DJ8" s="57"/>
    </row>
    <row r="9" spans="1:138">
      <c r="B9" s="6" t="s">
        <v>98</v>
      </c>
      <c r="C9" s="7"/>
      <c r="D9" s="7"/>
      <c r="E9" s="7"/>
      <c r="F9" s="4"/>
      <c r="H9" s="5"/>
      <c r="I9" s="5"/>
      <c r="J9" s="5"/>
      <c r="K9" s="5"/>
      <c r="L9" s="4"/>
      <c r="AJ9" s="4"/>
      <c r="AK9"/>
      <c r="AL9" s="42"/>
      <c r="AM9"/>
      <c r="AN9"/>
      <c r="AO9"/>
      <c r="AP9"/>
      <c r="AQ9"/>
      <c r="AR9"/>
      <c r="AS9"/>
      <c r="AT9"/>
      <c r="AU9"/>
      <c r="AV9"/>
      <c r="AW9"/>
      <c r="AX9" s="42"/>
      <c r="AY9"/>
      <c r="AZ9"/>
      <c r="BA9"/>
      <c r="BB9"/>
      <c r="BC9"/>
      <c r="BD9"/>
      <c r="BE9"/>
      <c r="BF9"/>
      <c r="BQ9" s="52"/>
      <c r="BR9" s="52"/>
      <c r="BS9" s="58"/>
      <c r="CK9" s="52"/>
      <c r="CL9" s="52"/>
      <c r="CM9" s="52"/>
      <c r="CN9" s="58"/>
      <c r="DF9" s="57"/>
      <c r="DG9" s="57"/>
      <c r="DJ9" s="57"/>
    </row>
    <row r="10" spans="1:138">
      <c r="A10">
        <v>2</v>
      </c>
      <c r="B10" t="s">
        <v>99</v>
      </c>
      <c r="C10" s="15">
        <f>[1]Tabelle2!$D$2</f>
        <v>42332</v>
      </c>
      <c r="D10" s="3">
        <f>[1]Tabelle2!$I$16</f>
        <v>0.42430555555555555</v>
      </c>
      <c r="E10" s="16">
        <f>C10+D10</f>
        <v>42332.424305555556</v>
      </c>
      <c r="F10" s="4"/>
      <c r="H10" s="5">
        <v>28.40750569968079</v>
      </c>
      <c r="I10" s="5">
        <v>-47.007072477883263</v>
      </c>
      <c r="J10" s="5">
        <v>19.405229423867073</v>
      </c>
      <c r="K10" s="5"/>
      <c r="L10" s="4"/>
      <c r="N10" s="42">
        <f t="shared" ref="N10:N33" si="0">(J10-$T$3)/(H10-$S$3)</f>
        <v>1.1738496809345798</v>
      </c>
      <c r="O10">
        <f t="shared" ref="O10:O33" si="1">J10-N10*H10</f>
        <v>-13.940912077850481</v>
      </c>
      <c r="P10">
        <f t="shared" ref="P10:P33" si="2">(O10-$O$3)/($N$3-N10)</f>
        <v>9.1478665236046499</v>
      </c>
      <c r="Q10">
        <f t="shared" ref="Q10:Q33" si="3">$N$3*P10+$O$3</f>
        <v>-3.2026918778850382</v>
      </c>
      <c r="R10">
        <v>1</v>
      </c>
      <c r="S10">
        <f t="shared" ref="S10:S33" si="4">(J10-$T$3)/(Q10-$T$3)</f>
        <v>0.38569924784938497</v>
      </c>
      <c r="T10">
        <f t="shared" ref="T10:T33" si="5">1/(S10/R10-S10+1)</f>
        <v>1</v>
      </c>
      <c r="U10">
        <f t="shared" ref="U10:U33" si="6">(S10/R10)/(S10/R10+1-S10)</f>
        <v>0.38569924784938497</v>
      </c>
      <c r="V10" s="9">
        <f>AVERAGE(T10:T13)</f>
        <v>0.76873812269339414</v>
      </c>
      <c r="W10" s="7">
        <f>STDEV(T10:T13)</f>
        <v>0.26734798272481014</v>
      </c>
      <c r="X10" s="9">
        <f>AVERAGE(U10:U13)</f>
        <v>0.62337329978383482</v>
      </c>
      <c r="Y10" s="7">
        <f>STDEV(U10:U13)</f>
        <v>0.23449215348328703</v>
      </c>
      <c r="Z10" s="42">
        <f t="shared" ref="Z10:Z33" si="7">J10-H10*$N$3</f>
        <v>8.6854159522894179</v>
      </c>
      <c r="AA10">
        <f t="shared" ref="AA10:AA33" si="8">($AA$3-Z10)/($N$3-$Z$3)</f>
        <v>29.738990985002157</v>
      </c>
      <c r="AB10">
        <f t="shared" ref="AB10:AB33" si="9">$N$3*AA10+Z10</f>
        <v>19.907676701346837</v>
      </c>
      <c r="AC10">
        <v>1</v>
      </c>
      <c r="AD10">
        <f t="shared" ref="AD10:AD33" si="10">(AB10-$T$3)/($T$2-$T$3)</f>
        <v>0.38569924784938492</v>
      </c>
      <c r="AE10" s="9">
        <f>AVERAGE(AC10:AC13)</f>
        <v>0.78717403724536195</v>
      </c>
      <c r="AF10" s="7">
        <f>STDEV(AC10:AC13)</f>
        <v>0.2460022831245485</v>
      </c>
      <c r="AG10" s="9">
        <f>AVERAGE(AD10:AD13)</f>
        <v>0.54797623558321518</v>
      </c>
      <c r="AH10" s="7">
        <f>STDEV(AD10:AD13)</f>
        <v>0.14850518071269236</v>
      </c>
      <c r="AJ10" s="4"/>
      <c r="AK10"/>
      <c r="AL10" s="42">
        <f t="shared" ref="AL10:AL33" si="11">(J10-$AR$3)/(H10-$AQ$3)</f>
        <v>-3.1777386579800186</v>
      </c>
      <c r="AM10">
        <f t="shared" ref="AM10:AM33" si="12">J10-AL10*H10</f>
        <v>109.67685846253043</v>
      </c>
      <c r="AN10">
        <f t="shared" ref="AN10:AN33" si="13">(AM10-$AM$3)/($AL$3-AL10)</f>
        <v>32.722474403052288</v>
      </c>
      <c r="AO10">
        <f t="shared" ref="AO10:AO33" si="14">$AL$3*AN10+$AM$3</f>
        <v>5.6933865671895418</v>
      </c>
      <c r="AP10">
        <f t="shared" ref="AP10:AP33" si="15">EXP((AO10-$AR$2)/$AR$4)</f>
        <v>0.28208003736647813</v>
      </c>
      <c r="AQ10">
        <f t="shared" ref="AQ10:AQ33" si="16">(J10-$AR$3)/(AO10-$AR$3)</f>
        <v>0.53212462135504457</v>
      </c>
      <c r="AR10">
        <f t="shared" ref="AR10:AR33" si="17">1/(AQ10/AP10-AQ10+1)</f>
        <v>0.42475349298011023</v>
      </c>
      <c r="AS10">
        <f t="shared" ref="AS10:AS33" si="18">(AQ10/AP10)/(AQ10/AP10+1-AQ10)</f>
        <v>0.80126829864116345</v>
      </c>
      <c r="AT10" s="9">
        <f>AVERAGE(AR10:AR13)</f>
        <v>0.437148705204014</v>
      </c>
      <c r="AU10" s="7">
        <f>STDEV(AR10:AR13)</f>
        <v>0.14202313270248065</v>
      </c>
      <c r="AV10" s="9">
        <f>AVERAGE(AS10:AS13)</f>
        <v>0.84178851362605256</v>
      </c>
      <c r="AW10" s="7">
        <f>STDEV(AS10:AS13)</f>
        <v>8.9060481946475228E-2</v>
      </c>
      <c r="AX10" s="42">
        <f t="shared" ref="AX10:AX33" si="19">J10-H10*$AL$3</f>
        <v>8.6854159522894179</v>
      </c>
      <c r="AY10">
        <f t="shared" ref="AY10:AY33" si="20">($AY$3-AX10)/($N$3-$AX$3)</f>
        <v>17.699841627230015</v>
      </c>
      <c r="AZ10">
        <f t="shared" ref="AZ10:AZ33" si="21">$AL$3*AY10+AX10</f>
        <v>15.364601471998856</v>
      </c>
      <c r="BA10">
        <f t="shared" ref="BA10:BA33" si="22">EXP((J10-AZ10)/$AR$4)</f>
        <v>0.50995234848200499</v>
      </c>
      <c r="BB10">
        <f t="shared" ref="BB10:BB33" si="23">(AZ10-$AR$3)/($AR$2-$AR$3)</f>
        <v>0.53212462135504457</v>
      </c>
      <c r="BC10" s="9">
        <f>AVERAGE(BA10:BA13)</f>
        <v>0.48843600512546248</v>
      </c>
      <c r="BD10" s="7">
        <f>STDEV(BA10:BA13)</f>
        <v>0.13808472668552246</v>
      </c>
      <c r="BE10" s="9">
        <f>AVERAGE(BB10:BB13)</f>
        <v>0.65572109558288849</v>
      </c>
      <c r="BF10" s="7">
        <f>STDEV(BB10:BB13)</f>
        <v>0.11310732961572716</v>
      </c>
      <c r="BO10" s="62"/>
      <c r="BQ10" s="52"/>
      <c r="BR10" s="52"/>
      <c r="BS10" s="58"/>
      <c r="CB10" s="62"/>
      <c r="CK10" s="52"/>
      <c r="CL10" s="52"/>
      <c r="CM10" s="52"/>
      <c r="CN10" s="58"/>
      <c r="DF10" s="57"/>
      <c r="DG10" s="57"/>
      <c r="DJ10" s="57"/>
      <c r="DW10" s="62"/>
      <c r="EH10" s="57"/>
    </row>
    <row r="11" spans="1:138">
      <c r="B11" t="s">
        <v>100</v>
      </c>
      <c r="C11" s="7"/>
      <c r="D11" s="7"/>
      <c r="E11" s="7"/>
      <c r="F11" s="4"/>
      <c r="H11" s="5">
        <v>30.91755380626417</v>
      </c>
      <c r="I11" s="5">
        <v>-14.476299198293642</v>
      </c>
      <c r="J11" s="5">
        <v>13.1738969258734</v>
      </c>
      <c r="K11" s="5"/>
      <c r="L11" s="4"/>
      <c r="N11" s="42">
        <f t="shared" si="0"/>
        <v>2.1316167772984116</v>
      </c>
      <c r="O11">
        <f t="shared" si="1"/>
        <v>-52.730479480585664</v>
      </c>
      <c r="P11">
        <f t="shared" si="2"/>
        <v>26.265096108098255</v>
      </c>
      <c r="Q11">
        <f t="shared" si="3"/>
        <v>3.2566400407917939</v>
      </c>
      <c r="R11">
        <f t="shared" ref="R11:R33" si="24">EXP((Q11-$T$2)/$T$4)</f>
        <v>0.42339911656951368</v>
      </c>
      <c r="S11">
        <f t="shared" si="4"/>
        <v>0.67316549985190266</v>
      </c>
      <c r="T11">
        <f t="shared" si="5"/>
        <v>0.52171858027463425</v>
      </c>
      <c r="U11">
        <f t="shared" si="6"/>
        <v>0.82948436859796482</v>
      </c>
      <c r="Z11" s="42">
        <f t="shared" si="7"/>
        <v>1.5068954895472988</v>
      </c>
      <c r="AA11">
        <f t="shared" si="8"/>
        <v>21.718682554131913</v>
      </c>
      <c r="AB11">
        <f t="shared" si="9"/>
        <v>9.7026247552574549</v>
      </c>
      <c r="AC11">
        <f t="shared" ref="AC11:AC33" si="25">EXP((J11-AB11)/$T$4)</f>
        <v>0.56071340878677112</v>
      </c>
      <c r="AD11">
        <f t="shared" si="10"/>
        <v>0.67316549985190277</v>
      </c>
      <c r="AJ11" s="4"/>
      <c r="AK11"/>
      <c r="AL11" s="42">
        <f t="shared" si="11"/>
        <v>-2.9424933939399698</v>
      </c>
      <c r="AM11">
        <f t="shared" si="12"/>
        <v>104.14859475758928</v>
      </c>
      <c r="AN11">
        <f t="shared" si="13"/>
        <v>33.375980493542066</v>
      </c>
      <c r="AO11">
        <f t="shared" si="14"/>
        <v>5.9399926390724769</v>
      </c>
      <c r="AP11">
        <f t="shared" si="15"/>
        <v>0.27072128936632173</v>
      </c>
      <c r="AQ11">
        <f t="shared" si="16"/>
        <v>0.75107011512573707</v>
      </c>
      <c r="AR11">
        <f t="shared" si="17"/>
        <v>0.33076881754731546</v>
      </c>
      <c r="AS11">
        <f t="shared" si="18"/>
        <v>0.91766175632795066</v>
      </c>
      <c r="AT11"/>
      <c r="AU11"/>
      <c r="AV11"/>
      <c r="AW11"/>
      <c r="AX11" s="42">
        <f t="shared" si="19"/>
        <v>1.5068954895472988</v>
      </c>
      <c r="AY11">
        <f t="shared" si="20"/>
        <v>15.313335745129464</v>
      </c>
      <c r="AZ11">
        <f t="shared" si="21"/>
        <v>7.2855127518603036</v>
      </c>
      <c r="BA11">
        <f t="shared" si="22"/>
        <v>0.37478701950740889</v>
      </c>
      <c r="BB11">
        <f t="shared" si="23"/>
        <v>0.75107011512573707</v>
      </c>
      <c r="BC11"/>
      <c r="BD11"/>
      <c r="BE11"/>
      <c r="BF11"/>
      <c r="BQ11" s="52"/>
      <c r="BR11" s="52"/>
      <c r="BS11" s="58"/>
      <c r="CK11" s="52"/>
      <c r="CL11" s="52"/>
      <c r="CM11" s="52"/>
      <c r="CN11" s="58"/>
      <c r="DF11" s="57"/>
      <c r="DG11" s="57"/>
      <c r="DJ11" s="57"/>
    </row>
    <row r="12" spans="1:138">
      <c r="B12" t="s">
        <v>101</v>
      </c>
      <c r="C12" s="7"/>
      <c r="D12" s="7"/>
      <c r="E12" s="7"/>
      <c r="F12" s="4"/>
      <c r="H12" s="5">
        <v>23.343168920878242</v>
      </c>
      <c r="I12" s="5">
        <v>-43.326774268723973</v>
      </c>
      <c r="J12" s="5">
        <v>15.683747193824024</v>
      </c>
      <c r="K12" s="5"/>
      <c r="L12" s="4"/>
      <c r="N12" s="42">
        <f t="shared" si="0"/>
        <v>1.0442635195014749</v>
      </c>
      <c r="O12">
        <f t="shared" si="1"/>
        <v>-8.6926725398097329</v>
      </c>
      <c r="P12">
        <f t="shared" si="2"/>
        <v>3.055840742317975</v>
      </c>
      <c r="Q12">
        <f t="shared" si="3"/>
        <v>-5.5015695312007642</v>
      </c>
      <c r="R12">
        <v>1</v>
      </c>
      <c r="S12">
        <f t="shared" si="4"/>
        <v>0.45819779157150847</v>
      </c>
      <c r="T12">
        <f t="shared" si="5"/>
        <v>1</v>
      </c>
      <c r="U12">
        <f t="shared" si="6"/>
        <v>0.45819779157150847</v>
      </c>
      <c r="Z12" s="42">
        <f t="shared" si="7"/>
        <v>6.8750042048133668</v>
      </c>
      <c r="AA12">
        <f t="shared" si="8"/>
        <v>27.716281615154909</v>
      </c>
      <c r="AB12">
        <f t="shared" si="9"/>
        <v>17.333978399211446</v>
      </c>
      <c r="AC12">
        <v>1</v>
      </c>
      <c r="AD12">
        <f t="shared" si="10"/>
        <v>0.45819779157150858</v>
      </c>
      <c r="AJ12" s="4"/>
      <c r="AK12"/>
      <c r="AL12" s="42">
        <f t="shared" si="11"/>
        <v>123.16597522854178</v>
      </c>
      <c r="AM12">
        <f t="shared" si="12"/>
        <v>-2859.4004178707319</v>
      </c>
      <c r="AN12">
        <f t="shared" si="13"/>
        <v>23.232981824180044</v>
      </c>
      <c r="AO12">
        <f t="shared" si="14"/>
        <v>2.1124459713886949</v>
      </c>
      <c r="AP12">
        <f t="shared" si="15"/>
        <v>0.51235322704917952</v>
      </c>
      <c r="AQ12">
        <f t="shared" si="16"/>
        <v>0.58734233592961471</v>
      </c>
      <c r="AR12">
        <f t="shared" si="17"/>
        <v>0.64142867507739576</v>
      </c>
      <c r="AS12">
        <f t="shared" si="18"/>
        <v>0.73530954127479975</v>
      </c>
      <c r="AT12"/>
      <c r="AU12"/>
      <c r="AV12"/>
      <c r="AW12"/>
      <c r="AX12" s="42">
        <f t="shared" si="19"/>
        <v>6.8750042048133668</v>
      </c>
      <c r="AY12">
        <f t="shared" si="20"/>
        <v>17.097968538367198</v>
      </c>
      <c r="AZ12">
        <f t="shared" si="21"/>
        <v>13.327067804197213</v>
      </c>
      <c r="BA12">
        <f t="shared" si="22"/>
        <v>0.67517733893251664</v>
      </c>
      <c r="BB12">
        <f t="shared" si="23"/>
        <v>0.58734233592961482</v>
      </c>
      <c r="BC12"/>
      <c r="BD12"/>
      <c r="BE12"/>
      <c r="BF12"/>
      <c r="BQ12" s="52"/>
      <c r="BR12" s="52"/>
      <c r="BS12" s="58"/>
      <c r="CK12" s="52"/>
      <c r="CL12" s="52"/>
      <c r="CM12" s="52"/>
      <c r="CN12" s="58"/>
      <c r="DF12" s="57"/>
      <c r="DG12" s="57"/>
      <c r="DJ12" s="57"/>
    </row>
    <row r="13" spans="1:138">
      <c r="B13" s="6" t="s">
        <v>102</v>
      </c>
      <c r="C13" s="7"/>
      <c r="D13" s="7"/>
      <c r="E13" s="7"/>
      <c r="F13" s="4"/>
      <c r="H13" s="5">
        <v>30.115714144927619</v>
      </c>
      <c r="I13" s="5">
        <v>-34.157185905174956</v>
      </c>
      <c r="J13" s="5">
        <v>12.829440800916169</v>
      </c>
      <c r="K13" s="5"/>
      <c r="L13" s="4"/>
      <c r="N13" s="42">
        <f t="shared" si="0"/>
        <v>2.0001913938971643</v>
      </c>
      <c r="O13">
        <f t="shared" si="1"/>
        <v>-47.40775145283515</v>
      </c>
      <c r="P13">
        <f t="shared" si="2"/>
        <v>25.112280129427305</v>
      </c>
      <c r="Q13">
        <f t="shared" si="3"/>
        <v>2.8216151431801144</v>
      </c>
      <c r="R13">
        <f t="shared" si="24"/>
        <v>0.45523757329126896</v>
      </c>
      <c r="S13">
        <f t="shared" si="4"/>
        <v>0.6748424030600646</v>
      </c>
      <c r="T13">
        <f t="shared" si="5"/>
        <v>0.55323391049894211</v>
      </c>
      <c r="U13">
        <f t="shared" si="6"/>
        <v>0.8201117911164808</v>
      </c>
      <c r="Z13" s="42">
        <f t="shared" si="7"/>
        <v>1.4650203688680108</v>
      </c>
      <c r="AA13">
        <f t="shared" si="8"/>
        <v>21.671896954624195</v>
      </c>
      <c r="AB13">
        <f t="shared" si="9"/>
        <v>9.6430946913677058</v>
      </c>
      <c r="AC13">
        <f t="shared" si="25"/>
        <v>0.58798274019467667</v>
      </c>
      <c r="AD13">
        <f t="shared" si="10"/>
        <v>0.6748424030600646</v>
      </c>
      <c r="AJ13" s="4"/>
      <c r="AK13"/>
      <c r="AL13" s="42">
        <f t="shared" si="11"/>
        <v>-3.351196668024476</v>
      </c>
      <c r="AM13">
        <f t="shared" si="12"/>
        <v>113.7531216985752</v>
      </c>
      <c r="AN13">
        <f t="shared" si="13"/>
        <v>32.293430982854076</v>
      </c>
      <c r="AO13">
        <f t="shared" si="14"/>
        <v>5.5314833897562536</v>
      </c>
      <c r="AP13">
        <f t="shared" si="15"/>
        <v>0.28979527170123803</v>
      </c>
      <c r="AQ13">
        <f t="shared" si="16"/>
        <v>0.75234730992115761</v>
      </c>
      <c r="AR13">
        <f t="shared" si="17"/>
        <v>0.3516438352112346</v>
      </c>
      <c r="AS13">
        <f t="shared" si="18"/>
        <v>0.9129144582602966</v>
      </c>
      <c r="AT13"/>
      <c r="AU13"/>
      <c r="AV13"/>
      <c r="AW13"/>
      <c r="AX13" s="42">
        <f t="shared" si="19"/>
        <v>1.4650203688680108</v>
      </c>
      <c r="AY13">
        <f t="shared" si="20"/>
        <v>15.299414321859381</v>
      </c>
      <c r="AZ13">
        <f t="shared" si="21"/>
        <v>7.2383842639092864</v>
      </c>
      <c r="BA13">
        <f t="shared" si="22"/>
        <v>0.39382731357991929</v>
      </c>
      <c r="BB13">
        <f t="shared" si="23"/>
        <v>0.75234730992115761</v>
      </c>
      <c r="BC13"/>
      <c r="BD13"/>
      <c r="BE13"/>
      <c r="BF13"/>
      <c r="BQ13" s="52"/>
      <c r="BR13" s="52"/>
      <c r="BS13" s="58"/>
      <c r="CK13" s="52"/>
      <c r="CL13" s="52"/>
      <c r="CM13" s="52"/>
      <c r="CN13" s="58"/>
      <c r="DF13" s="57"/>
      <c r="DG13" s="57"/>
      <c r="DJ13" s="57"/>
    </row>
    <row r="14" spans="1:138">
      <c r="A14">
        <v>3</v>
      </c>
      <c r="B14" t="s">
        <v>103</v>
      </c>
      <c r="C14" s="15">
        <f>[1]Tabelle3!$D$2</f>
        <v>42332</v>
      </c>
      <c r="D14" s="3">
        <f>[1]Tabelle3!$I$16</f>
        <v>0.76388888888888895</v>
      </c>
      <c r="E14" s="16">
        <f>C14+D14</f>
        <v>42332.763888888891</v>
      </c>
      <c r="F14" s="4"/>
      <c r="H14" s="5">
        <v>24.889481690195016</v>
      </c>
      <c r="I14" s="5">
        <v>-38.697889192743446</v>
      </c>
      <c r="J14" s="5">
        <v>8.2459338231959212</v>
      </c>
      <c r="K14" s="5"/>
      <c r="L14" s="4"/>
      <c r="N14" s="42">
        <f t="shared" si="0"/>
        <v>1.6241655577111211</v>
      </c>
      <c r="O14">
        <f t="shared" si="1"/>
        <v>-32.178705087300408</v>
      </c>
      <c r="P14">
        <f t="shared" si="2"/>
        <v>20.471481738239344</v>
      </c>
      <c r="Q14">
        <f t="shared" si="3"/>
        <v>1.0703704672601289</v>
      </c>
      <c r="R14">
        <f t="shared" si="24"/>
        <v>0.60953327078093256</v>
      </c>
      <c r="S14">
        <f t="shared" si="4"/>
        <v>0.77941453809937022</v>
      </c>
      <c r="T14">
        <f t="shared" si="5"/>
        <v>0.66698121950150424</v>
      </c>
      <c r="U14">
        <f t="shared" si="6"/>
        <v>0.85287363961721518</v>
      </c>
      <c r="V14" s="9">
        <f>AVERAGE(T14:T17)</f>
        <v>0.67721874148897065</v>
      </c>
      <c r="W14" s="7">
        <f>STDEV(T14:T17)</f>
        <v>0.12066169726211878</v>
      </c>
      <c r="X14" s="9">
        <f>AVERAGE(U14:U17)</f>
        <v>0.79459015602995986</v>
      </c>
      <c r="Y14" s="7">
        <f>STDEV(U14:U17)</f>
        <v>7.2316789275489332E-2</v>
      </c>
      <c r="Z14" s="42">
        <f t="shared" si="7"/>
        <v>-1.1463234183871034</v>
      </c>
      <c r="AA14">
        <f t="shared" si="8"/>
        <v>18.754334387027569</v>
      </c>
      <c r="AB14">
        <f t="shared" si="9"/>
        <v>5.9307838974723559</v>
      </c>
      <c r="AC14">
        <f t="shared" si="25"/>
        <v>0.67986684174277046</v>
      </c>
      <c r="AD14">
        <f t="shared" si="10"/>
        <v>0.77941453809937034</v>
      </c>
      <c r="AE14" s="9">
        <f>AVERAGE(AC14:AC17)</f>
        <v>0.69535889112045013</v>
      </c>
      <c r="AF14" s="7">
        <f>STDEV(AC14:AC17)</f>
        <v>0.1111170339072195</v>
      </c>
      <c r="AG14" s="9">
        <f>AVERAGE(AD14:AD17)</f>
        <v>0.70102765164645486</v>
      </c>
      <c r="AH14" s="7">
        <f>STDEV(AD14:AD17)</f>
        <v>6.0874719484135247E-2</v>
      </c>
      <c r="AJ14" s="4"/>
      <c r="AK14"/>
      <c r="AL14" s="42">
        <f t="shared" si="11"/>
        <v>-19.254709411139565</v>
      </c>
      <c r="AM14">
        <f t="shared" si="12"/>
        <v>487.48567116177975</v>
      </c>
      <c r="AN14">
        <f t="shared" si="13"/>
        <v>25.170063113931146</v>
      </c>
      <c r="AO14">
        <f t="shared" si="14"/>
        <v>2.843420042992884</v>
      </c>
      <c r="AP14">
        <f t="shared" si="15"/>
        <v>0.45358617421196273</v>
      </c>
      <c r="AQ14">
        <f t="shared" si="16"/>
        <v>0.83199352084624301</v>
      </c>
      <c r="AR14">
        <f t="shared" si="17"/>
        <v>0.4994348217649765</v>
      </c>
      <c r="AS14">
        <f t="shared" si="18"/>
        <v>0.91609171402848233</v>
      </c>
      <c r="AT14" s="9">
        <f>AVERAGE(AR14:AR17)</f>
        <v>0.44884440751423998</v>
      </c>
      <c r="AU14" s="7">
        <f>STDEV(AR14:AR17)</f>
        <v>6.6845276754606248E-2</v>
      </c>
      <c r="AV14" s="9">
        <f>AVERAGE(AS14:AS17)</f>
        <v>0.89786308654077573</v>
      </c>
      <c r="AW14" s="7">
        <f>STDEV(AS14:AS17)</f>
        <v>2.7445947525245686E-2</v>
      </c>
      <c r="AX14" s="42">
        <f t="shared" si="19"/>
        <v>-1.1463234183871034</v>
      </c>
      <c r="AY14">
        <f t="shared" si="20"/>
        <v>14.43127062277595</v>
      </c>
      <c r="AZ14">
        <f t="shared" si="21"/>
        <v>4.2994390807736318</v>
      </c>
      <c r="BA14">
        <f t="shared" si="22"/>
        <v>0.51801601317404999</v>
      </c>
      <c r="BB14">
        <f t="shared" si="23"/>
        <v>0.83199352084624312</v>
      </c>
      <c r="BC14" s="9">
        <f>AVERAGE(BA14:BA17)</f>
        <v>0.4796674856622396</v>
      </c>
      <c r="BD14" s="7">
        <f>STDEV(BA14:BA17)</f>
        <v>6.1664119869037207E-2</v>
      </c>
      <c r="BE14" s="9">
        <f>AVERAGE(BB14:BB17)</f>
        <v>0.77229101510852449</v>
      </c>
      <c r="BF14" s="7">
        <f>STDEV(BB14:BB17)</f>
        <v>4.6364557309807604E-2</v>
      </c>
      <c r="BO14" s="62"/>
      <c r="BQ14" s="52"/>
      <c r="BR14" s="52"/>
      <c r="BS14" s="58"/>
      <c r="CB14" s="62"/>
      <c r="CK14" s="52"/>
      <c r="CL14" s="52"/>
      <c r="CM14" s="52"/>
      <c r="CN14" s="58"/>
      <c r="DF14" s="57"/>
      <c r="DG14" s="57"/>
      <c r="DJ14" s="57"/>
      <c r="DW14" s="62"/>
      <c r="EH14" s="57"/>
    </row>
    <row r="15" spans="1:138">
      <c r="B15" t="s">
        <v>104</v>
      </c>
      <c r="C15" s="7"/>
      <c r="D15" s="7"/>
      <c r="E15" s="7"/>
      <c r="F15" s="4"/>
      <c r="H15" s="5">
        <v>28.437306188296066</v>
      </c>
      <c r="I15" s="5"/>
      <c r="J15" s="5">
        <v>12.210786060816123</v>
      </c>
      <c r="K15" s="5"/>
      <c r="L15" s="4"/>
      <c r="N15" s="42">
        <f t="shared" si="0"/>
        <v>1.773170592992322</v>
      </c>
      <c r="O15">
        <f t="shared" si="1"/>
        <v>-38.213409016189047</v>
      </c>
      <c r="P15">
        <f t="shared" si="2"/>
        <v>22.6095561001368</v>
      </c>
      <c r="Q15">
        <f t="shared" si="3"/>
        <v>1.8771909811836966</v>
      </c>
      <c r="R15">
        <f t="shared" si="24"/>
        <v>0.53284120278193792</v>
      </c>
      <c r="S15">
        <f t="shared" si="4"/>
        <v>0.6742534662203753</v>
      </c>
      <c r="T15">
        <f t="shared" si="5"/>
        <v>0.62848043918869834</v>
      </c>
      <c r="U15">
        <f t="shared" si="6"/>
        <v>0.79527467538598529</v>
      </c>
      <c r="Z15" s="42">
        <f t="shared" si="7"/>
        <v>1.4797271218364756</v>
      </c>
      <c r="AA15">
        <f t="shared" si="8"/>
        <v>21.688328292451523</v>
      </c>
      <c r="AB15">
        <f t="shared" si="9"/>
        <v>9.6640019491766722</v>
      </c>
      <c r="AC15">
        <f t="shared" si="25"/>
        <v>0.65412028749324191</v>
      </c>
      <c r="AD15">
        <f t="shared" si="10"/>
        <v>0.67425346622037552</v>
      </c>
      <c r="AJ15" s="4"/>
      <c r="AK15"/>
      <c r="AL15" s="42">
        <f t="shared" si="11"/>
        <v>-4.6157181811421655</v>
      </c>
      <c r="AM15">
        <f t="shared" si="12"/>
        <v>143.46937725684089</v>
      </c>
      <c r="AN15">
        <f t="shared" si="13"/>
        <v>30.066450829526989</v>
      </c>
      <c r="AO15">
        <f t="shared" si="14"/>
        <v>4.6911135205762218</v>
      </c>
      <c r="AP15">
        <f t="shared" si="15"/>
        <v>0.3333644576436845</v>
      </c>
      <c r="AQ15">
        <f t="shared" si="16"/>
        <v>0.75189875268611783</v>
      </c>
      <c r="AR15">
        <f t="shared" si="17"/>
        <v>0.39942691758617344</v>
      </c>
      <c r="AS15">
        <f t="shared" si="18"/>
        <v>0.90090168353613109</v>
      </c>
      <c r="AT15"/>
      <c r="AU15"/>
      <c r="AV15"/>
      <c r="AW15"/>
      <c r="AX15" s="42">
        <f t="shared" si="19"/>
        <v>1.4797271218364756</v>
      </c>
      <c r="AY15">
        <f t="shared" si="20"/>
        <v>15.304303595721315</v>
      </c>
      <c r="AZ15">
        <f t="shared" si="21"/>
        <v>7.2549360258822544</v>
      </c>
      <c r="BA15">
        <f t="shared" si="22"/>
        <v>0.43780791902913124</v>
      </c>
      <c r="BB15">
        <f t="shared" si="23"/>
        <v>0.75189875268611772</v>
      </c>
      <c r="BC15"/>
      <c r="BD15"/>
      <c r="BE15"/>
      <c r="BF15"/>
      <c r="BQ15" s="52"/>
      <c r="BR15" s="52"/>
      <c r="BS15" s="58"/>
      <c r="CK15" s="52"/>
      <c r="CL15" s="52"/>
      <c r="CM15" s="52"/>
      <c r="CN15" s="58"/>
      <c r="DF15" s="57"/>
      <c r="DG15" s="57"/>
      <c r="DJ15" s="57"/>
    </row>
    <row r="16" spans="1:138">
      <c r="B16" t="s">
        <v>104</v>
      </c>
      <c r="C16" s="7"/>
      <c r="D16" s="7"/>
      <c r="E16" s="7"/>
      <c r="F16" s="4"/>
      <c r="H16" s="5">
        <v>25.253722952787694</v>
      </c>
      <c r="I16" s="5">
        <v>-51.288726334368135</v>
      </c>
      <c r="J16" s="5">
        <v>11.940069320310862</v>
      </c>
      <c r="K16" s="5"/>
      <c r="L16" s="4"/>
      <c r="N16" s="42">
        <f t="shared" si="0"/>
        <v>1.4206701486937452</v>
      </c>
      <c r="O16">
        <f t="shared" si="1"/>
        <v>-23.937141022096675</v>
      </c>
      <c r="P16">
        <f t="shared" si="2"/>
        <v>16.564967817937607</v>
      </c>
      <c r="Q16">
        <f t="shared" si="3"/>
        <v>-0.4037857290801492</v>
      </c>
      <c r="R16">
        <f t="shared" si="24"/>
        <v>0.77929232625456069</v>
      </c>
      <c r="S16">
        <f t="shared" si="4"/>
        <v>0.636985859523444</v>
      </c>
      <c r="T16">
        <f t="shared" si="5"/>
        <v>0.84716738242519718</v>
      </c>
      <c r="U16">
        <f t="shared" si="6"/>
        <v>0.69246626082914331</v>
      </c>
      <c r="Z16" s="42">
        <f t="shared" si="7"/>
        <v>2.4103625456739959</v>
      </c>
      <c r="AA16">
        <f t="shared" si="8"/>
        <v>22.728094519295905</v>
      </c>
      <c r="AB16">
        <f t="shared" si="9"/>
        <v>10.987001986917733</v>
      </c>
      <c r="AC16">
        <f t="shared" si="25"/>
        <v>0.85312896281176132</v>
      </c>
      <c r="AD16">
        <f t="shared" si="10"/>
        <v>0.63698585952344422</v>
      </c>
      <c r="AJ16" s="4"/>
      <c r="AK16"/>
      <c r="AL16" s="42">
        <f t="shared" si="11"/>
        <v>-13.149129765926476</v>
      </c>
      <c r="AM16">
        <f t="shared" si="12"/>
        <v>344.00454949927217</v>
      </c>
      <c r="AN16">
        <f t="shared" si="13"/>
        <v>25.923895384457452</v>
      </c>
      <c r="AO16">
        <f t="shared" si="14"/>
        <v>3.1278850507386604</v>
      </c>
      <c r="AP16">
        <f t="shared" si="15"/>
        <v>0.4325830959113906</v>
      </c>
      <c r="AQ16">
        <f t="shared" si="16"/>
        <v>0.72351429192569383</v>
      </c>
      <c r="AR16">
        <f t="shared" si="17"/>
        <v>0.51307579348370436</v>
      </c>
      <c r="AS16">
        <f t="shared" si="18"/>
        <v>0.85814187594287139</v>
      </c>
      <c r="AT16"/>
      <c r="AU16"/>
      <c r="AV16"/>
      <c r="AW16"/>
      <c r="AX16" s="42">
        <f t="shared" si="19"/>
        <v>2.4103625456739959</v>
      </c>
      <c r="AY16">
        <f t="shared" si="20"/>
        <v>15.613694218009936</v>
      </c>
      <c r="AZ16">
        <f t="shared" si="21"/>
        <v>8.302322627941896</v>
      </c>
      <c r="BA16">
        <f t="shared" si="22"/>
        <v>0.54536983649222448</v>
      </c>
      <c r="BB16">
        <f t="shared" si="23"/>
        <v>0.72351429192569383</v>
      </c>
      <c r="BC16"/>
      <c r="BD16"/>
      <c r="BE16"/>
      <c r="BF16"/>
      <c r="BQ16" s="52"/>
      <c r="BR16" s="52"/>
      <c r="BS16" s="58"/>
      <c r="CK16" s="52"/>
      <c r="CL16" s="52"/>
      <c r="CM16" s="52"/>
      <c r="CN16" s="58"/>
      <c r="DF16" s="57"/>
      <c r="DG16" s="57"/>
      <c r="DJ16" s="57"/>
    </row>
    <row r="17" spans="1:138">
      <c r="B17" s="6" t="s">
        <v>105</v>
      </c>
      <c r="C17" s="7"/>
      <c r="D17" s="7"/>
      <c r="E17" s="7"/>
      <c r="F17" s="4"/>
      <c r="H17" s="5">
        <v>28.867935399402295</v>
      </c>
      <c r="I17" s="5">
        <v>-36.130096845977931</v>
      </c>
      <c r="J17" s="5">
        <v>11.394315263550487</v>
      </c>
      <c r="K17" s="5"/>
      <c r="L17" s="4"/>
      <c r="N17" s="42">
        <f t="shared" si="0"/>
        <v>1.9090063113394755</v>
      </c>
      <c r="O17">
        <f t="shared" si="1"/>
        <v>-43.714755609248755</v>
      </c>
      <c r="P17">
        <f t="shared" si="2"/>
        <v>24.196188004499906</v>
      </c>
      <c r="Q17">
        <f t="shared" si="3"/>
        <v>2.4759200016980767</v>
      </c>
      <c r="R17">
        <f t="shared" si="24"/>
        <v>0.48223679950960197</v>
      </c>
      <c r="S17">
        <f t="shared" si="4"/>
        <v>0.71345674274262938</v>
      </c>
      <c r="T17">
        <f t="shared" si="5"/>
        <v>0.56624592484048264</v>
      </c>
      <c r="U17">
        <f t="shared" si="6"/>
        <v>0.83774604828749599</v>
      </c>
      <c r="Z17" s="42">
        <f t="shared" si="7"/>
        <v>0.50075473547414973</v>
      </c>
      <c r="AA17">
        <f t="shared" si="8"/>
        <v>20.594556877480635</v>
      </c>
      <c r="AB17">
        <f t="shared" si="9"/>
        <v>8.2722856326366525</v>
      </c>
      <c r="AC17">
        <f t="shared" si="25"/>
        <v>0.59431947243402705</v>
      </c>
      <c r="AD17">
        <f t="shared" si="10"/>
        <v>0.7134567427426296</v>
      </c>
      <c r="AJ17" s="4"/>
      <c r="AK17"/>
      <c r="AL17" s="42">
        <f t="shared" si="11"/>
        <v>-4.3975351750838767</v>
      </c>
      <c r="AM17">
        <f t="shared" si="12"/>
        <v>138.3420766144711</v>
      </c>
      <c r="AN17">
        <f t="shared" si="13"/>
        <v>30.36649687901847</v>
      </c>
      <c r="AO17">
        <f t="shared" si="14"/>
        <v>4.804338444912629</v>
      </c>
      <c r="AP17">
        <f t="shared" si="15"/>
        <v>0.32713258196639772</v>
      </c>
      <c r="AQ17">
        <f t="shared" si="16"/>
        <v>0.78175749497604308</v>
      </c>
      <c r="AR17">
        <f t="shared" si="17"/>
        <v>0.38344009722210548</v>
      </c>
      <c r="AS17">
        <f t="shared" si="18"/>
        <v>0.91631707265561813</v>
      </c>
      <c r="AT17"/>
      <c r="AU17"/>
      <c r="AV17"/>
      <c r="AW17"/>
      <c r="AX17" s="42">
        <f t="shared" si="19"/>
        <v>0.50075473547414973</v>
      </c>
      <c r="AY17">
        <f t="shared" si="20"/>
        <v>14.978843304761128</v>
      </c>
      <c r="AZ17">
        <f t="shared" si="21"/>
        <v>6.1531484353840087</v>
      </c>
      <c r="BA17">
        <f t="shared" si="22"/>
        <v>0.41747617395355252</v>
      </c>
      <c r="BB17">
        <f t="shared" si="23"/>
        <v>0.78175749497604319</v>
      </c>
      <c r="BC17"/>
      <c r="BD17"/>
      <c r="BE17"/>
      <c r="BF17"/>
      <c r="BQ17" s="52"/>
      <c r="BR17" s="52"/>
      <c r="BS17" s="58"/>
      <c r="CK17" s="52"/>
      <c r="CL17" s="52"/>
      <c r="CM17" s="52"/>
      <c r="CN17" s="58"/>
      <c r="DF17" s="57"/>
      <c r="DG17" s="57"/>
      <c r="DJ17" s="57"/>
    </row>
    <row r="18" spans="1:138">
      <c r="A18">
        <v>4</v>
      </c>
      <c r="B18" t="s">
        <v>106</v>
      </c>
      <c r="C18" s="15">
        <f>[1]Tabelle4!$D$2</f>
        <v>42333</v>
      </c>
      <c r="D18" s="3">
        <f>[1]Tabelle4!$I$16</f>
        <v>0.47013888888888888</v>
      </c>
      <c r="E18" s="16">
        <f>C18+D18</f>
        <v>42333.470138888886</v>
      </c>
      <c r="F18" s="4"/>
      <c r="H18" s="5">
        <v>15.018345913091547</v>
      </c>
      <c r="I18" s="5">
        <v>-26.983860737577782</v>
      </c>
      <c r="J18" s="5">
        <v>2.6859872238377647</v>
      </c>
      <c r="K18" s="5"/>
      <c r="L18" s="4"/>
      <c r="N18" s="42">
        <f t="shared" si="0"/>
        <v>1.2131870509946501</v>
      </c>
      <c r="O18">
        <f t="shared" si="1"/>
        <v>-15.534075565283326</v>
      </c>
      <c r="P18">
        <f t="shared" si="2"/>
        <v>10.623420883820863</v>
      </c>
      <c r="Q18">
        <f t="shared" si="3"/>
        <v>-2.6458789117657124</v>
      </c>
      <c r="R18">
        <v>1</v>
      </c>
      <c r="S18">
        <f t="shared" si="4"/>
        <v>0.85289731424135207</v>
      </c>
      <c r="T18">
        <f t="shared" si="5"/>
        <v>1</v>
      </c>
      <c r="U18">
        <f t="shared" si="6"/>
        <v>0.85289731424135207</v>
      </c>
      <c r="V18" s="9">
        <f>AVERAGE(T18:T21)</f>
        <v>0.86093318563165044</v>
      </c>
      <c r="W18" s="7">
        <f>STDEV(T18:T21)</f>
        <v>0.16386339838573746</v>
      </c>
      <c r="X18" s="9">
        <f>AVERAGE(U18:U21)</f>
        <v>0.72710731446165711</v>
      </c>
      <c r="Y18" s="7">
        <f>STDEV(U18:U21)</f>
        <v>0.25788688905680213</v>
      </c>
      <c r="Z18" s="42">
        <f t="shared" si="7"/>
        <v>-2.9813131207250829</v>
      </c>
      <c r="AA18">
        <f t="shared" si="8"/>
        <v>16.704164932666277</v>
      </c>
      <c r="AB18">
        <f t="shared" si="9"/>
        <v>3.3221453444320024</v>
      </c>
      <c r="AC18">
        <v>1</v>
      </c>
      <c r="AD18">
        <f t="shared" si="10"/>
        <v>0.85289731424135207</v>
      </c>
      <c r="AE18" s="9">
        <f>AVERAGE(AC18:AC21)</f>
        <v>0.86525853359588401</v>
      </c>
      <c r="AF18" s="7">
        <f>STDEV(AC18:AC21)</f>
        <v>0.15843433054768297</v>
      </c>
      <c r="AG18" s="9">
        <f>AVERAGE(AD18:AD21)</f>
        <v>0.69900698914260717</v>
      </c>
      <c r="AH18" s="7">
        <f>STDEV(AD18:AD21)</f>
        <v>0.24104460283316506</v>
      </c>
      <c r="AJ18" s="4"/>
      <c r="AK18"/>
      <c r="AL18" s="42">
        <f t="shared" si="11"/>
        <v>3.809871570456917</v>
      </c>
      <c r="AM18">
        <f t="shared" si="12"/>
        <v>-54.531981905737553</v>
      </c>
      <c r="AN18">
        <f t="shared" si="13"/>
        <v>13.948166783424904</v>
      </c>
      <c r="AO18">
        <f t="shared" si="14"/>
        <v>-1.3912578175755081</v>
      </c>
      <c r="AP18">
        <f t="shared" si="15"/>
        <v>0.91870485806840407</v>
      </c>
      <c r="AQ18">
        <f t="shared" si="16"/>
        <v>0.88796086516569572</v>
      </c>
      <c r="AR18">
        <f t="shared" si="17"/>
        <v>0.92714955630307838</v>
      </c>
      <c r="AS18">
        <f t="shared" si="18"/>
        <v>0.89612296584979378</v>
      </c>
      <c r="AT18" s="9">
        <f>AVERAGE(AR18:AR21)</f>
        <v>0.75918921279402896</v>
      </c>
      <c r="AU18" s="7">
        <f>STDEV(AR18:AR21)</f>
        <v>0.23605031858934927</v>
      </c>
      <c r="AV18" s="9">
        <f>AVERAGE(AS18:AS21)</f>
        <v>0.80767437726947267</v>
      </c>
      <c r="AW18" s="7">
        <f>STDEV(AS18:AS21)</f>
        <v>0.20403348010710398</v>
      </c>
      <c r="AX18" s="42">
        <f t="shared" si="19"/>
        <v>-2.9813131207250829</v>
      </c>
      <c r="AY18">
        <f t="shared" si="20"/>
        <v>13.821226569693914</v>
      </c>
      <c r="AZ18">
        <f t="shared" si="21"/>
        <v>2.2342440753858281</v>
      </c>
      <c r="BA18">
        <f t="shared" si="22"/>
        <v>0.92747399304068445</v>
      </c>
      <c r="BB18">
        <f t="shared" si="23"/>
        <v>0.88796086516569561</v>
      </c>
      <c r="BC18" s="9">
        <f>AVERAGE(BA18:BA21)</f>
        <v>0.76620054360487555</v>
      </c>
      <c r="BD18" s="7">
        <f>STDEV(BA18:BA21)</f>
        <v>0.22772108067641031</v>
      </c>
      <c r="BE18" s="9">
        <f>AVERAGE(BB18:BB21)</f>
        <v>0.7707519998447605</v>
      </c>
      <c r="BF18" s="7">
        <f>STDEV(BB18:BB21)</f>
        <v>0.18358895773130865</v>
      </c>
      <c r="BO18" s="62"/>
      <c r="BQ18" s="52"/>
      <c r="BR18" s="52"/>
      <c r="BS18" s="58"/>
      <c r="CB18" s="62"/>
      <c r="CK18" s="52"/>
      <c r="CL18" s="52"/>
      <c r="CM18" s="52"/>
      <c r="CN18" s="58"/>
      <c r="DF18" s="57"/>
      <c r="DG18" s="57"/>
      <c r="DJ18" s="57"/>
      <c r="DW18" s="62"/>
      <c r="EH18" s="57"/>
    </row>
    <row r="19" spans="1:138">
      <c r="B19" t="s">
        <v>107</v>
      </c>
      <c r="C19" s="7"/>
      <c r="D19" s="7"/>
      <c r="E19" s="7"/>
      <c r="F19" s="4"/>
      <c r="H19" s="5">
        <v>21.696904140566804</v>
      </c>
      <c r="I19" s="5">
        <v>-30.189017791198395</v>
      </c>
      <c r="J19" s="5">
        <v>5.9025260424015435</v>
      </c>
      <c r="K19" s="5"/>
      <c r="L19" s="4"/>
      <c r="N19" s="42">
        <f t="shared" si="0"/>
        <v>1.473027322982194</v>
      </c>
      <c r="O19">
        <f t="shared" si="1"/>
        <v>-26.057606580778856</v>
      </c>
      <c r="P19">
        <f t="shared" si="2"/>
        <v>17.708717292669309</v>
      </c>
      <c r="Q19">
        <f t="shared" si="3"/>
        <v>2.781784629030426E-2</v>
      </c>
      <c r="R19">
        <f t="shared" si="24"/>
        <v>0.72520349962038777</v>
      </c>
      <c r="S19">
        <f t="shared" si="4"/>
        <v>0.82501261999550757</v>
      </c>
      <c r="T19">
        <f t="shared" si="5"/>
        <v>0.76183713906506245</v>
      </c>
      <c r="U19">
        <f t="shared" si="6"/>
        <v>0.86668811504488663</v>
      </c>
      <c r="Z19" s="42">
        <f t="shared" si="7"/>
        <v>-2.2849849540387588</v>
      </c>
      <c r="AA19">
        <f t="shared" si="8"/>
        <v>17.482147902125337</v>
      </c>
      <c r="AB19">
        <f t="shared" si="9"/>
        <v>4.3120519901594809</v>
      </c>
      <c r="AC19">
        <f t="shared" si="25"/>
        <v>0.76714533642026828</v>
      </c>
      <c r="AD19">
        <f t="shared" si="10"/>
        <v>0.82501261999550757</v>
      </c>
      <c r="AJ19" s="4"/>
      <c r="AK19"/>
      <c r="AL19" s="42">
        <f t="shared" si="11"/>
        <v>16.137508056141435</v>
      </c>
      <c r="AM19">
        <f t="shared" si="12"/>
        <v>-344.23143931932373</v>
      </c>
      <c r="AN19">
        <f t="shared" si="13"/>
        <v>21.419639511261636</v>
      </c>
      <c r="AO19">
        <f t="shared" si="14"/>
        <v>1.4281658533062771</v>
      </c>
      <c r="AP19">
        <f t="shared" si="15"/>
        <v>0.57424777681182326</v>
      </c>
      <c r="AQ19">
        <f t="shared" si="16"/>
        <v>0.8667227959740198</v>
      </c>
      <c r="AR19">
        <f t="shared" si="17"/>
        <v>0.60879253155820379</v>
      </c>
      <c r="AS19">
        <f t="shared" si="18"/>
        <v>0.91886183356202433</v>
      </c>
      <c r="AT19"/>
      <c r="AU19"/>
      <c r="AV19"/>
      <c r="AW19"/>
      <c r="AX19" s="42">
        <f t="shared" si="19"/>
        <v>-2.2849849540387588</v>
      </c>
      <c r="AY19">
        <f t="shared" si="20"/>
        <v>14.05272152388318</v>
      </c>
      <c r="AZ19">
        <f t="shared" si="21"/>
        <v>3.0179288285586674</v>
      </c>
      <c r="BA19">
        <f t="shared" si="22"/>
        <v>0.61830946013067267</v>
      </c>
      <c r="BB19">
        <f t="shared" si="23"/>
        <v>0.86672279597401991</v>
      </c>
      <c r="BC19"/>
      <c r="BD19"/>
      <c r="BE19"/>
      <c r="BF19"/>
      <c r="BQ19" s="52"/>
      <c r="BR19" s="52"/>
      <c r="BS19" s="58"/>
      <c r="CK19" s="52"/>
      <c r="CL19" s="52"/>
      <c r="CM19" s="52"/>
      <c r="CN19" s="58"/>
      <c r="DF19" s="57"/>
      <c r="DG19" s="57"/>
      <c r="DJ19" s="57"/>
    </row>
    <row r="20" spans="1:138">
      <c r="B20" t="s">
        <v>108</v>
      </c>
      <c r="C20" s="7"/>
      <c r="D20" s="7"/>
      <c r="E20" s="7"/>
      <c r="F20" s="4"/>
      <c r="H20" s="5">
        <v>18.21187111195848</v>
      </c>
      <c r="I20" s="5">
        <v>-33.644960959325672</v>
      </c>
      <c r="J20" s="5">
        <v>16.687690109759469</v>
      </c>
      <c r="K20" s="5"/>
      <c r="L20" s="4"/>
      <c r="N20" s="42">
        <f t="shared" si="0"/>
        <v>0.7588034857118342</v>
      </c>
      <c r="O20">
        <f t="shared" si="1"/>
        <v>2.8684588286707164</v>
      </c>
      <c r="P20">
        <f t="shared" si="2"/>
        <v>-24.966052592098709</v>
      </c>
      <c r="Q20">
        <f t="shared" si="3"/>
        <v>-16.075868902678756</v>
      </c>
      <c r="R20">
        <v>1</v>
      </c>
      <c r="S20">
        <f t="shared" si="4"/>
        <v>0.34045322736827943</v>
      </c>
      <c r="T20">
        <f t="shared" si="5"/>
        <v>1</v>
      </c>
      <c r="U20">
        <f t="shared" si="6"/>
        <v>0.34045322736827943</v>
      </c>
      <c r="Z20" s="42">
        <f t="shared" si="7"/>
        <v>9.8152859165675892</v>
      </c>
      <c r="AA20">
        <f t="shared" si="8"/>
        <v>31.001354956425001</v>
      </c>
      <c r="AB20">
        <f t="shared" si="9"/>
        <v>21.51391042842608</v>
      </c>
      <c r="AC20">
        <v>1</v>
      </c>
      <c r="AD20">
        <f t="shared" si="10"/>
        <v>0.34045322736827949</v>
      </c>
      <c r="AJ20" s="4"/>
      <c r="AK20"/>
      <c r="AL20" s="42">
        <f t="shared" si="11"/>
        <v>3.4629091457380436</v>
      </c>
      <c r="AM20">
        <f t="shared" si="12"/>
        <v>-46.378364924844021</v>
      </c>
      <c r="AN20">
        <f t="shared" si="13"/>
        <v>12.874087118656467</v>
      </c>
      <c r="AO20">
        <f t="shared" si="14"/>
        <v>-1.7965708986202014</v>
      </c>
      <c r="AP20">
        <f t="shared" si="15"/>
        <v>0.98290954385421725</v>
      </c>
      <c r="AQ20">
        <f t="shared" si="16"/>
        <v>0.49766348991305615</v>
      </c>
      <c r="AR20">
        <f t="shared" si="17"/>
        <v>0.99142105231091704</v>
      </c>
      <c r="AS20">
        <f t="shared" si="18"/>
        <v>0.5019730085554085</v>
      </c>
      <c r="AT20"/>
      <c r="AU20"/>
      <c r="AV20"/>
      <c r="AW20"/>
      <c r="AX20" s="42">
        <f t="shared" si="19"/>
        <v>9.8152859165675892</v>
      </c>
      <c r="AY20">
        <f t="shared" si="20"/>
        <v>18.075467959947687</v>
      </c>
      <c r="AZ20">
        <f t="shared" si="21"/>
        <v>16.636217222208224</v>
      </c>
      <c r="BA20">
        <f t="shared" si="22"/>
        <v>0.99145787843549715</v>
      </c>
      <c r="BB20">
        <f t="shared" si="23"/>
        <v>0.49766348991305631</v>
      </c>
      <c r="BC20"/>
      <c r="BD20"/>
      <c r="BE20"/>
      <c r="BF20"/>
      <c r="BQ20" s="52"/>
      <c r="BR20" s="52"/>
      <c r="BS20" s="58"/>
      <c r="CK20" s="52"/>
      <c r="CL20" s="52"/>
      <c r="CM20" s="52"/>
      <c r="CN20" s="58"/>
      <c r="DF20" s="57"/>
      <c r="DG20" s="57"/>
      <c r="DJ20" s="57"/>
    </row>
    <row r="21" spans="1:138">
      <c r="B21" s="6" t="s">
        <v>109</v>
      </c>
      <c r="C21" s="7"/>
      <c r="D21" s="7"/>
      <c r="E21" s="7"/>
      <c r="F21" s="4"/>
      <c r="H21" s="5">
        <v>24.613704900731364</v>
      </c>
      <c r="I21" s="5">
        <v>-31.699667441924436</v>
      </c>
      <c r="J21" s="5">
        <v>8.1855611675106932</v>
      </c>
      <c r="K21" s="5"/>
      <c r="L21" s="4"/>
      <c r="N21" s="42">
        <f t="shared" si="0"/>
        <v>1.599771291775848</v>
      </c>
      <c r="O21">
        <f t="shared" si="1"/>
        <v>-31.19073731692184</v>
      </c>
      <c r="P21">
        <f t="shared" si="2"/>
        <v>20.071795969010385</v>
      </c>
      <c r="Q21">
        <f t="shared" si="3"/>
        <v>0.91954564868316346</v>
      </c>
      <c r="R21">
        <f t="shared" si="24"/>
        <v>0.62504959850866071</v>
      </c>
      <c r="S21">
        <f t="shared" si="4"/>
        <v>0.7776647949652894</v>
      </c>
      <c r="T21">
        <f t="shared" si="5"/>
        <v>0.68189560346153943</v>
      </c>
      <c r="U21">
        <f t="shared" si="6"/>
        <v>0.84839060119211074</v>
      </c>
      <c r="Z21" s="42">
        <f t="shared" si="7"/>
        <v>-1.10262936106718</v>
      </c>
      <c r="AA21">
        <f t="shared" si="8"/>
        <v>18.803152220468423</v>
      </c>
      <c r="AB21">
        <f t="shared" si="9"/>
        <v>5.992899778732224</v>
      </c>
      <c r="AC21">
        <f t="shared" si="25"/>
        <v>0.69388879796326774</v>
      </c>
      <c r="AD21">
        <f t="shared" si="10"/>
        <v>0.77766479496528951</v>
      </c>
      <c r="AJ21" s="4"/>
      <c r="AK21"/>
      <c r="AL21" s="42">
        <f t="shared" si="11"/>
        <v>-24.076789834434976</v>
      </c>
      <c r="AM21">
        <f t="shared" si="12"/>
        <v>600.80456110922194</v>
      </c>
      <c r="AN21">
        <f t="shared" si="13"/>
        <v>24.840745627984525</v>
      </c>
      <c r="AO21">
        <f t="shared" si="14"/>
        <v>2.7191492935790649</v>
      </c>
      <c r="AP21">
        <f t="shared" si="15"/>
        <v>0.4630787209970797</v>
      </c>
      <c r="AQ21">
        <f t="shared" si="16"/>
        <v>0.83066084832627074</v>
      </c>
      <c r="AR21">
        <f t="shared" si="17"/>
        <v>0.50939371100391617</v>
      </c>
      <c r="AS21">
        <f t="shared" si="18"/>
        <v>0.91373970111066416</v>
      </c>
      <c r="AT21"/>
      <c r="AU21"/>
      <c r="AV21"/>
      <c r="AW21"/>
      <c r="AX21" s="42">
        <f t="shared" si="19"/>
        <v>-1.10262936106718</v>
      </c>
      <c r="AY21">
        <f t="shared" si="20"/>
        <v>14.445796753243648</v>
      </c>
      <c r="AZ21">
        <f t="shared" si="21"/>
        <v>4.3486146967606114</v>
      </c>
      <c r="BA21">
        <f t="shared" si="22"/>
        <v>0.52756084281264815</v>
      </c>
      <c r="BB21">
        <f t="shared" si="23"/>
        <v>0.83066084832627063</v>
      </c>
      <c r="BC21"/>
      <c r="BD21"/>
      <c r="BE21"/>
      <c r="BF21"/>
      <c r="BQ21" s="52"/>
      <c r="BR21" s="52"/>
      <c r="BS21" s="58"/>
      <c r="CK21" s="52"/>
      <c r="CL21" s="52"/>
      <c r="CM21" s="52"/>
      <c r="CN21" s="58"/>
      <c r="DF21" s="57"/>
      <c r="DG21" s="57"/>
      <c r="DJ21" s="57"/>
    </row>
    <row r="22" spans="1:138">
      <c r="A22">
        <v>5</v>
      </c>
      <c r="B22" t="s">
        <v>110</v>
      </c>
      <c r="C22" s="15">
        <f>[1]Tabelle5!$D$2</f>
        <v>42334</v>
      </c>
      <c r="D22" s="3">
        <f>[1]Tabelle5!$I$16</f>
        <v>0.44236111111111115</v>
      </c>
      <c r="E22" s="16">
        <f>C22+D22</f>
        <v>42334.442361111112</v>
      </c>
      <c r="F22" s="4"/>
      <c r="H22" s="5">
        <v>21.030491989628626</v>
      </c>
      <c r="I22" s="5">
        <v>-42.836056140667246</v>
      </c>
      <c r="J22" s="5">
        <v>8.6027839301238753</v>
      </c>
      <c r="K22" s="5"/>
      <c r="L22" s="4"/>
      <c r="N22" s="42">
        <f t="shared" si="0"/>
        <v>1.2839161655528302</v>
      </c>
      <c r="O22">
        <f t="shared" si="1"/>
        <v>-18.398604704889621</v>
      </c>
      <c r="P22">
        <f t="shared" si="2"/>
        <v>12.954374606037769</v>
      </c>
      <c r="Q22">
        <f t="shared" si="3"/>
        <v>-1.766273733570654</v>
      </c>
      <c r="R22">
        <f t="shared" si="24"/>
        <v>0.97795882498927911</v>
      </c>
      <c r="S22">
        <f t="shared" si="4"/>
        <v>0.70680943822894371</v>
      </c>
      <c r="T22">
        <f t="shared" si="5"/>
        <v>0.98431975961221596</v>
      </c>
      <c r="U22">
        <f t="shared" si="6"/>
        <v>0.71140673671694321</v>
      </c>
      <c r="V22" s="9">
        <f>AVERAGE(T22:T25)</f>
        <v>0.91277869070612239</v>
      </c>
      <c r="W22" s="7">
        <f>STDEV(T22:T25)</f>
        <v>9.740323710852028E-2</v>
      </c>
      <c r="X22" s="9">
        <f>AVERAGE(U22:U25)</f>
        <v>0.83569439440800897</v>
      </c>
      <c r="Y22" s="7">
        <f>STDEV(U22:U25)</f>
        <v>0.1030108295974318</v>
      </c>
      <c r="Z22" s="42">
        <f t="shared" si="7"/>
        <v>0.66674921705646994</v>
      </c>
      <c r="AA22">
        <f t="shared" si="8"/>
        <v>20.780016673412465</v>
      </c>
      <c r="AB22">
        <f t="shared" si="9"/>
        <v>8.5082649428724935</v>
      </c>
      <c r="AC22">
        <f t="shared" si="25"/>
        <v>0.98437026755595791</v>
      </c>
      <c r="AD22">
        <f t="shared" si="10"/>
        <v>0.70680943822894393</v>
      </c>
      <c r="AE22" s="9">
        <f>AVERAGE(AC22:AC25)</f>
        <v>0.91343573678858192</v>
      </c>
      <c r="AF22" s="7">
        <f>STDEV(AC22:AC25)</f>
        <v>9.641724332636116E-2</v>
      </c>
      <c r="AG22" s="9">
        <f>AVERAGE(AD22:AD25)</f>
        <v>0.8261740755282786</v>
      </c>
      <c r="AH22" s="7">
        <f>STDEV(AD22:AD25)</f>
        <v>9.8094506193208433E-2</v>
      </c>
      <c r="AJ22" s="4"/>
      <c r="AK22"/>
      <c r="AL22" s="42">
        <f t="shared" si="11"/>
        <v>10.6892611641727</v>
      </c>
      <c r="AM22">
        <f t="shared" si="12"/>
        <v>-216.19763735805847</v>
      </c>
      <c r="AN22">
        <f t="shared" si="13"/>
        <v>20.320490505913323</v>
      </c>
      <c r="AO22">
        <f t="shared" si="14"/>
        <v>1.0133926437408762</v>
      </c>
      <c r="AP22">
        <f t="shared" si="15"/>
        <v>0.61534915496523124</v>
      </c>
      <c r="AQ22">
        <f t="shared" si="16"/>
        <v>0.77669464895897289</v>
      </c>
      <c r="AR22">
        <f t="shared" si="17"/>
        <v>0.67317089425960808</v>
      </c>
      <c r="AS22">
        <f t="shared" si="18"/>
        <v>0.84967733714675597</v>
      </c>
      <c r="AT22" s="9">
        <f>AVERAGE(AR22:AR25)</f>
        <v>0.73005270607903872</v>
      </c>
      <c r="AU22" s="7">
        <f>STDEV(AR22:AR25)</f>
        <v>6.2249997321539102E-2</v>
      </c>
      <c r="AV22" s="9">
        <f>AVERAGE(AS22:AS25)</f>
        <v>0.90508856679989902</v>
      </c>
      <c r="AW22" s="7">
        <f>STDEV(AS22:AS25)</f>
        <v>4.8991051547283254E-2</v>
      </c>
      <c r="AX22" s="42">
        <f t="shared" si="19"/>
        <v>0.66674921705646994</v>
      </c>
      <c r="AY22">
        <f t="shared" si="20"/>
        <v>15.034028326347194</v>
      </c>
      <c r="AZ22">
        <f t="shared" si="21"/>
        <v>6.3399674534139008</v>
      </c>
      <c r="BA22">
        <f t="shared" si="22"/>
        <v>0.68582274116327546</v>
      </c>
      <c r="BB22">
        <f t="shared" si="23"/>
        <v>0.77669464895897289</v>
      </c>
      <c r="BC22" s="9">
        <f>AVERAGE(BA22:BA25)</f>
        <v>0.73570669518258769</v>
      </c>
      <c r="BD22" s="7">
        <f>STDEV(BA22:BA25)</f>
        <v>5.8851920574054709E-2</v>
      </c>
      <c r="BE22" s="9">
        <f>AVERAGE(BB22:BB25)</f>
        <v>0.86760740574418882</v>
      </c>
      <c r="BF22" s="7">
        <f>STDEV(BB22:BB25)</f>
        <v>7.4712596504983353E-2</v>
      </c>
      <c r="BO22" s="62"/>
      <c r="BQ22" s="52"/>
      <c r="BR22" s="52"/>
      <c r="BS22" s="58"/>
      <c r="CB22" s="62"/>
      <c r="CK22" s="52"/>
      <c r="CL22" s="52"/>
      <c r="CM22" s="52"/>
      <c r="CN22" s="58"/>
      <c r="DF22" s="57"/>
      <c r="DG22" s="57"/>
      <c r="DJ22" s="57"/>
      <c r="DW22" s="62"/>
      <c r="EH22" s="57"/>
    </row>
    <row r="23" spans="1:138">
      <c r="B23" t="s">
        <v>111</v>
      </c>
      <c r="C23" s="7"/>
      <c r="D23" s="7"/>
      <c r="E23" s="7"/>
      <c r="F23" s="4"/>
      <c r="H23" s="5">
        <v>19.009725120145415</v>
      </c>
      <c r="I23" s="5">
        <v>-25.191276007383205</v>
      </c>
      <c r="J23" s="5">
        <v>2.5951128444882707</v>
      </c>
      <c r="K23" s="5"/>
      <c r="L23" s="4"/>
      <c r="N23" s="42">
        <f t="shared" si="0"/>
        <v>1.4427403711143936</v>
      </c>
      <c r="O23">
        <f t="shared" si="1"/>
        <v>-24.830985030132936</v>
      </c>
      <c r="P23">
        <f t="shared" si="2"/>
        <v>17.060800808481435</v>
      </c>
      <c r="Q23">
        <f t="shared" si="3"/>
        <v>-0.21667894019568568</v>
      </c>
      <c r="R23">
        <f t="shared" si="24"/>
        <v>0.75536552337625695</v>
      </c>
      <c r="S23">
        <f t="shared" si="4"/>
        <v>0.91685192417455985</v>
      </c>
      <c r="T23">
        <f t="shared" si="5"/>
        <v>0.77104935032062261</v>
      </c>
      <c r="U23">
        <f t="shared" si="6"/>
        <v>0.93588873015438434</v>
      </c>
      <c r="Z23" s="42">
        <f t="shared" si="7"/>
        <v>-4.578368332925093</v>
      </c>
      <c r="AA23">
        <f t="shared" si="8"/>
        <v>14.919831315529779</v>
      </c>
      <c r="AB23">
        <f t="shared" si="9"/>
        <v>1.0517566918031251</v>
      </c>
      <c r="AC23">
        <f t="shared" si="25"/>
        <v>0.77319343262206885</v>
      </c>
      <c r="AD23">
        <f t="shared" si="10"/>
        <v>0.91685192417455985</v>
      </c>
      <c r="AJ23" s="4"/>
      <c r="AK23"/>
      <c r="AL23" s="42">
        <f t="shared" si="11"/>
        <v>7.216682279495803</v>
      </c>
      <c r="AM23">
        <f t="shared" si="12"/>
        <v>-134.59203356815135</v>
      </c>
      <c r="AN23">
        <f t="shared" si="13"/>
        <v>18.706135362987286</v>
      </c>
      <c r="AO23">
        <f t="shared" si="14"/>
        <v>0.40420202376878667</v>
      </c>
      <c r="AP23">
        <f t="shared" si="15"/>
        <v>0.68110849344265301</v>
      </c>
      <c r="AQ23">
        <f t="shared" si="16"/>
        <v>0.93667118699719742</v>
      </c>
      <c r="AR23">
        <f t="shared" si="17"/>
        <v>0.69514700144785047</v>
      </c>
      <c r="AS23">
        <f t="shared" si="18"/>
        <v>0.95597716553585022</v>
      </c>
      <c r="AT23"/>
      <c r="AU23"/>
      <c r="AV23"/>
      <c r="AW23"/>
      <c r="AX23" s="42">
        <f t="shared" si="19"/>
        <v>-4.578368332925093</v>
      </c>
      <c r="AY23">
        <f t="shared" si="20"/>
        <v>13.290284061730546</v>
      </c>
      <c r="AZ23">
        <f t="shared" si="21"/>
        <v>0.43683319980341473</v>
      </c>
      <c r="BA23">
        <f t="shared" si="22"/>
        <v>0.69787639661499679</v>
      </c>
      <c r="BB23">
        <f t="shared" si="23"/>
        <v>0.93667118699719742</v>
      </c>
      <c r="BC23"/>
      <c r="BD23"/>
      <c r="BE23"/>
      <c r="BF23"/>
      <c r="BQ23" s="52"/>
      <c r="BR23" s="52"/>
      <c r="BS23" s="58"/>
      <c r="CK23" s="52"/>
      <c r="CL23" s="52"/>
      <c r="CM23" s="52"/>
      <c r="CN23" s="58"/>
      <c r="DF23" s="57"/>
      <c r="DG23" s="57"/>
      <c r="DJ23" s="57"/>
    </row>
    <row r="24" spans="1:138">
      <c r="B24" t="s">
        <v>112</v>
      </c>
      <c r="C24" s="7"/>
      <c r="D24" s="7"/>
      <c r="E24" s="7"/>
      <c r="F24" s="4"/>
      <c r="H24" s="5">
        <v>19.09412343127217</v>
      </c>
      <c r="I24" s="5">
        <v>-36.516970837646092</v>
      </c>
      <c r="J24" s="5">
        <v>5.8992923183915327</v>
      </c>
      <c r="K24" s="5"/>
      <c r="L24" s="4"/>
      <c r="N24" s="42">
        <f t="shared" si="0"/>
        <v>1.2940702331282641</v>
      </c>
      <c r="O24">
        <f t="shared" si="1"/>
        <v>-18.809844441694693</v>
      </c>
      <c r="P24">
        <f t="shared" si="2"/>
        <v>13.259487029792822</v>
      </c>
      <c r="Q24">
        <f t="shared" si="3"/>
        <v>-1.6511369698895013</v>
      </c>
      <c r="R24">
        <f t="shared" si="24"/>
        <v>0.95937123592019047</v>
      </c>
      <c r="S24">
        <f t="shared" si="4"/>
        <v>0.78581033301903458</v>
      </c>
      <c r="T24">
        <f t="shared" si="5"/>
        <v>0.96779322559703851</v>
      </c>
      <c r="U24">
        <f t="shared" si="6"/>
        <v>0.79270869130293597</v>
      </c>
      <c r="Z24" s="42">
        <f t="shared" si="7"/>
        <v>-1.3060372783149461</v>
      </c>
      <c r="AA24">
        <f t="shared" si="8"/>
        <v>18.575891708768935</v>
      </c>
      <c r="AB24">
        <f t="shared" si="9"/>
        <v>5.7037331778242741</v>
      </c>
      <c r="AC24">
        <f t="shared" si="25"/>
        <v>0.96793224393089994</v>
      </c>
      <c r="AD24">
        <f t="shared" si="10"/>
        <v>0.78581033301903447</v>
      </c>
      <c r="AJ24" s="4"/>
      <c r="AK24"/>
      <c r="AL24" s="42">
        <f t="shared" si="11"/>
        <v>6.6049757018070796</v>
      </c>
      <c r="AM24">
        <f t="shared" si="12"/>
        <v>-120.21692899246636</v>
      </c>
      <c r="AN24">
        <f t="shared" si="13"/>
        <v>18.235258873385952</v>
      </c>
      <c r="AO24">
        <f t="shared" si="14"/>
        <v>0.22651278240979256</v>
      </c>
      <c r="AP24">
        <f t="shared" si="15"/>
        <v>0.70158108571943245</v>
      </c>
      <c r="AQ24">
        <f t="shared" si="16"/>
        <v>0.83686480736070212</v>
      </c>
      <c r="AR24">
        <f t="shared" si="17"/>
        <v>0.73748373117312405</v>
      </c>
      <c r="AS24">
        <f t="shared" si="18"/>
        <v>0.87969044944672414</v>
      </c>
      <c r="AT24"/>
      <c r="AU24"/>
      <c r="AV24"/>
      <c r="AW24"/>
      <c r="AX24" s="42">
        <f t="shared" si="19"/>
        <v>-1.3060372783149461</v>
      </c>
      <c r="AY24">
        <f t="shared" si="20"/>
        <v>14.378173599768346</v>
      </c>
      <c r="AZ24">
        <f t="shared" si="21"/>
        <v>4.1196886083900894</v>
      </c>
      <c r="BA24">
        <f t="shared" si="22"/>
        <v>0.74334082978559823</v>
      </c>
      <c r="BB24">
        <f t="shared" si="23"/>
        <v>0.83686480736070223</v>
      </c>
      <c r="BC24"/>
      <c r="BD24"/>
      <c r="BE24"/>
      <c r="BF24"/>
      <c r="BQ24" s="52"/>
      <c r="BR24" s="52"/>
      <c r="BS24" s="58"/>
      <c r="CK24" s="52"/>
      <c r="CL24" s="52"/>
      <c r="CM24" s="52"/>
      <c r="CN24" s="58"/>
      <c r="DF24" s="57"/>
      <c r="DG24" s="57"/>
      <c r="DJ24" s="57"/>
    </row>
    <row r="25" spans="1:138">
      <c r="B25" s="6" t="s">
        <v>113</v>
      </c>
      <c r="C25" s="7"/>
      <c r="D25" s="7"/>
      <c r="E25" s="7"/>
      <c r="F25" s="4"/>
      <c r="H25" s="5">
        <v>16.707106364476342</v>
      </c>
      <c r="I25" s="5">
        <v>-23.929981969378833</v>
      </c>
      <c r="J25" s="5">
        <v>2.266270949708471</v>
      </c>
      <c r="K25" s="5"/>
      <c r="L25" s="4"/>
      <c r="N25" s="42">
        <f t="shared" si="0"/>
        <v>1.3169364571743023</v>
      </c>
      <c r="O25">
        <f t="shared" si="1"/>
        <v>-19.735926515559242</v>
      </c>
      <c r="P25">
        <f t="shared" si="2"/>
        <v>13.922431133254825</v>
      </c>
      <c r="Q25">
        <f t="shared" si="3"/>
        <v>-1.4009693836774249</v>
      </c>
      <c r="R25">
        <f t="shared" si="24"/>
        <v>0.92019307264422889</v>
      </c>
      <c r="S25">
        <f t="shared" si="4"/>
        <v>0.89522460669057635</v>
      </c>
      <c r="T25">
        <f t="shared" si="5"/>
        <v>0.92795242729461247</v>
      </c>
      <c r="U25">
        <f t="shared" si="6"/>
        <v>0.90277341945777245</v>
      </c>
      <c r="Z25" s="42">
        <f t="shared" si="7"/>
        <v>-4.0382974897165624</v>
      </c>
      <c r="AA25">
        <f t="shared" si="8"/>
        <v>15.523233473332917</v>
      </c>
      <c r="AB25">
        <f t="shared" si="9"/>
        <v>1.8195264624845375</v>
      </c>
      <c r="AC25">
        <f t="shared" si="25"/>
        <v>0.9282470030454012</v>
      </c>
      <c r="AD25">
        <f t="shared" si="10"/>
        <v>0.89522460669057635</v>
      </c>
      <c r="AJ25" s="4"/>
      <c r="AK25"/>
      <c r="AL25" s="42">
        <f t="shared" si="11"/>
        <v>4.8188196086435724</v>
      </c>
      <c r="AM25">
        <f t="shared" si="12"/>
        <v>-78.242260803123955</v>
      </c>
      <c r="AN25">
        <f t="shared" si="13"/>
        <v>16.118016553295465</v>
      </c>
      <c r="AO25">
        <f t="shared" si="14"/>
        <v>-0.57244658366208956</v>
      </c>
      <c r="AP25">
        <f t="shared" si="15"/>
        <v>0.80150914052606992</v>
      </c>
      <c r="AQ25">
        <f t="shared" si="16"/>
        <v>0.92019897965988251</v>
      </c>
      <c r="AR25">
        <f t="shared" si="17"/>
        <v>0.81440919743557239</v>
      </c>
      <c r="AS25">
        <f t="shared" si="18"/>
        <v>0.93500931507026541</v>
      </c>
      <c r="AT25"/>
      <c r="AU25"/>
      <c r="AV25"/>
      <c r="AW25"/>
      <c r="AX25" s="42">
        <f t="shared" si="19"/>
        <v>-4.0382974897165624</v>
      </c>
      <c r="AY25">
        <f t="shared" si="20"/>
        <v>13.46983112170728</v>
      </c>
      <c r="AZ25">
        <f t="shared" si="21"/>
        <v>1.0446576505503353</v>
      </c>
      <c r="BA25">
        <f t="shared" si="22"/>
        <v>0.81578681316648027</v>
      </c>
      <c r="BB25">
        <f t="shared" si="23"/>
        <v>0.92019897965988262</v>
      </c>
      <c r="BC25"/>
      <c r="BD25"/>
      <c r="BE25"/>
      <c r="BF25"/>
      <c r="BQ25" s="52"/>
      <c r="BR25" s="52"/>
      <c r="BS25" s="58"/>
      <c r="CK25" s="52"/>
      <c r="CL25" s="52"/>
      <c r="CM25" s="52"/>
      <c r="CN25" s="58"/>
      <c r="DF25" s="57"/>
      <c r="DG25" s="57"/>
      <c r="DJ25" s="57"/>
    </row>
    <row r="26" spans="1:138">
      <c r="A26">
        <v>6</v>
      </c>
      <c r="B26" t="s">
        <v>114</v>
      </c>
      <c r="C26" s="15">
        <f>[1]Tabelle7!$D$2</f>
        <v>42334</v>
      </c>
      <c r="D26" s="3">
        <f>[1]Tabelle7!$I$16</f>
        <v>0.71944444444444444</v>
      </c>
      <c r="E26" s="16">
        <f>C26+D26</f>
        <v>42334.719444444447</v>
      </c>
      <c r="F26" s="4"/>
      <c r="H26" s="5">
        <v>21.679505886974272</v>
      </c>
      <c r="I26" s="5">
        <v>-38.898980105278568</v>
      </c>
      <c r="J26" s="5">
        <v>10.114714978508687</v>
      </c>
      <c r="K26" s="5"/>
      <c r="L26" s="4"/>
      <c r="N26" s="42">
        <f t="shared" si="0"/>
        <v>1.247856984011757</v>
      </c>
      <c r="O26">
        <f t="shared" si="1"/>
        <v>-16.938207852476161</v>
      </c>
      <c r="P26">
        <f t="shared" si="2"/>
        <v>11.813335633285988</v>
      </c>
      <c r="Q26">
        <f t="shared" si="3"/>
        <v>-2.1968544780052879</v>
      </c>
      <c r="R26">
        <v>1</v>
      </c>
      <c r="S26">
        <f t="shared" si="4"/>
        <v>0.65607119295695138</v>
      </c>
      <c r="T26">
        <f t="shared" si="5"/>
        <v>1</v>
      </c>
      <c r="U26">
        <f t="shared" si="6"/>
        <v>0.65607119295695138</v>
      </c>
      <c r="V26" s="9">
        <f>AVERAGE(T26:T29)</f>
        <v>1</v>
      </c>
      <c r="W26" s="7">
        <f>STDEV(T26:T29)</f>
        <v>0</v>
      </c>
      <c r="X26" s="9">
        <f>AVERAGE(U26:U29)</f>
        <v>0.70533037453405267</v>
      </c>
      <c r="Y26" s="7">
        <f>STDEV(U26:U29)</f>
        <v>6.8298974942758245E-2</v>
      </c>
      <c r="Z26" s="42">
        <f t="shared" si="7"/>
        <v>1.9337693607825468</v>
      </c>
      <c r="AA26">
        <f t="shared" si="8"/>
        <v>22.195613716501054</v>
      </c>
      <c r="AB26">
        <f t="shared" si="9"/>
        <v>10.309472650028226</v>
      </c>
      <c r="AC26">
        <v>1</v>
      </c>
      <c r="AD26">
        <f t="shared" si="10"/>
        <v>0.65607119295695138</v>
      </c>
      <c r="AE26" s="9">
        <f>AVERAGE(AC26:AC29)</f>
        <v>1</v>
      </c>
      <c r="AF26" s="7">
        <f>STDEV(AC26:AC29)</f>
        <v>0</v>
      </c>
      <c r="AG26" s="9">
        <f>AVERAGE(AD26:AD29)</f>
        <v>0.70533037453405267</v>
      </c>
      <c r="AH26" s="7">
        <f>STDEV(AD26:AD29)</f>
        <v>6.8298974942758245E-2</v>
      </c>
      <c r="AJ26" s="4"/>
      <c r="AK26"/>
      <c r="AL26" s="42">
        <f t="shared" si="11"/>
        <v>13.669522380454756</v>
      </c>
      <c r="AM26">
        <f t="shared" si="12"/>
        <v>-286.23377594068677</v>
      </c>
      <c r="AN26">
        <f t="shared" si="13"/>
        <v>21.033374345634503</v>
      </c>
      <c r="AO26">
        <f t="shared" si="14"/>
        <v>1.2824054134469813</v>
      </c>
      <c r="AP26">
        <f t="shared" si="15"/>
        <v>0.58836904392159339</v>
      </c>
      <c r="AQ26">
        <f t="shared" si="16"/>
        <v>0.73805042520488284</v>
      </c>
      <c r="AR26">
        <f t="shared" si="17"/>
        <v>0.6594783183751235</v>
      </c>
      <c r="AS26">
        <f t="shared" si="18"/>
        <v>0.82724993491503762</v>
      </c>
      <c r="AT26" s="9">
        <f>AVERAGE(AR26:AR29)</f>
        <v>0.69929608225963147</v>
      </c>
      <c r="AU26" s="7">
        <f>STDEV(AR26:AR29)</f>
        <v>6.5746225781788029E-2</v>
      </c>
      <c r="AV26" s="9">
        <f>AVERAGE(AS26:AS29)</f>
        <v>0.84531863132392526</v>
      </c>
      <c r="AW26" s="7">
        <f>STDEV(AS26:AS29)</f>
        <v>2.3628105738678001E-2</v>
      </c>
      <c r="AX26" s="42">
        <f t="shared" si="19"/>
        <v>1.9337693607825468</v>
      </c>
      <c r="AY26">
        <f t="shared" si="20"/>
        <v>15.455250365266775</v>
      </c>
      <c r="AZ26">
        <f t="shared" si="21"/>
        <v>7.76593930993982</v>
      </c>
      <c r="BA26">
        <f t="shared" si="22"/>
        <v>0.67606732721400908</v>
      </c>
      <c r="BB26">
        <f t="shared" si="23"/>
        <v>0.73805042520488295</v>
      </c>
      <c r="BC26" s="9">
        <f>AVERAGE(BA26:BA29)</f>
        <v>0.71132820127257668</v>
      </c>
      <c r="BD26" s="7">
        <f>STDEV(BA26:BA29)</f>
        <v>5.9164678311057477E-2</v>
      </c>
      <c r="BE26" s="9">
        <f>AVERAGE(BB26:BB29)</f>
        <v>0.77556813644231948</v>
      </c>
      <c r="BF26" s="7">
        <f>STDEV(BB26:BB29)</f>
        <v>5.2019159427258134E-2</v>
      </c>
      <c r="BO26" s="62"/>
      <c r="BQ26" s="52"/>
      <c r="BR26" s="52"/>
      <c r="BS26" s="58"/>
      <c r="CB26" s="62"/>
      <c r="CK26" s="52"/>
      <c r="CL26" s="52"/>
      <c r="CM26" s="52"/>
      <c r="CN26" s="58"/>
      <c r="DF26" s="57"/>
      <c r="DG26" s="57"/>
      <c r="DJ26" s="57"/>
      <c r="DW26" s="62"/>
      <c r="EH26" s="57"/>
    </row>
    <row r="27" spans="1:138">
      <c r="B27" t="s">
        <v>115</v>
      </c>
      <c r="C27" s="7"/>
      <c r="D27" s="7"/>
      <c r="E27" s="7"/>
      <c r="F27" s="4"/>
      <c r="H27" s="5">
        <v>23.042932560820251</v>
      </c>
      <c r="I27" s="5">
        <v>-17.644780474264319</v>
      </c>
      <c r="J27" s="5"/>
      <c r="K27" s="5"/>
      <c r="L27" s="4"/>
      <c r="AJ27" s="4"/>
      <c r="AK27"/>
      <c r="AL27" s="42"/>
      <c r="AM27"/>
      <c r="AN27"/>
      <c r="AO27"/>
      <c r="AP27"/>
      <c r="AQ27"/>
      <c r="AR27"/>
      <c r="AS27"/>
      <c r="AT27"/>
      <c r="AU27"/>
      <c r="AV27"/>
      <c r="AW27"/>
      <c r="AX27" s="42"/>
      <c r="AY27"/>
      <c r="AZ27"/>
      <c r="BA27"/>
      <c r="BB27"/>
      <c r="BC27"/>
      <c r="BD27"/>
      <c r="BE27"/>
      <c r="BF27"/>
      <c r="BQ27" s="52"/>
      <c r="BR27" s="52"/>
      <c r="BS27" s="58"/>
      <c r="CK27" s="52"/>
      <c r="CL27" s="52"/>
      <c r="CM27" s="52"/>
      <c r="CN27" s="58"/>
      <c r="DF27" s="57"/>
      <c r="DG27" s="57"/>
      <c r="DJ27" s="57"/>
    </row>
    <row r="28" spans="1:138">
      <c r="B28" t="s">
        <v>116</v>
      </c>
      <c r="C28" s="7"/>
      <c r="D28" s="7"/>
      <c r="E28" s="7"/>
      <c r="F28" s="4"/>
      <c r="H28" s="5">
        <v>21.456855611629365</v>
      </c>
      <c r="I28" s="5">
        <v>-35.594777549101174</v>
      </c>
      <c r="J28" s="5">
        <v>9.5174983759825</v>
      </c>
      <c r="K28" s="5"/>
      <c r="L28" s="4"/>
      <c r="N28" s="42">
        <f t="shared" si="0"/>
        <v>1.2646284212771253</v>
      </c>
      <c r="O28">
        <f t="shared" si="1"/>
        <v>-17.617451061723571</v>
      </c>
      <c r="P28">
        <f t="shared" si="2"/>
        <v>12.35557940277047</v>
      </c>
      <c r="Q28">
        <f t="shared" si="3"/>
        <v>-1.9922341876337857</v>
      </c>
      <c r="R28">
        <v>1</v>
      </c>
      <c r="S28">
        <f t="shared" si="4"/>
        <v>0.67662236366113704</v>
      </c>
      <c r="T28">
        <f t="shared" si="5"/>
        <v>1</v>
      </c>
      <c r="U28">
        <f t="shared" si="6"/>
        <v>0.67662236366113704</v>
      </c>
      <c r="Z28" s="42">
        <f t="shared" si="7"/>
        <v>1.4205717300846263</v>
      </c>
      <c r="AA28">
        <f t="shared" si="8"/>
        <v>21.622236053854277</v>
      </c>
      <c r="AB28">
        <f t="shared" si="9"/>
        <v>9.5799060900296364</v>
      </c>
      <c r="AC28">
        <v>1</v>
      </c>
      <c r="AD28">
        <f t="shared" si="10"/>
        <v>0.67662236366113704</v>
      </c>
      <c r="AJ28" s="4"/>
      <c r="AK28"/>
      <c r="AL28" s="42">
        <f t="shared" si="11"/>
        <v>12.472198131987756</v>
      </c>
      <c r="AM28">
        <f t="shared" si="12"/>
        <v>-258.09665610171231</v>
      </c>
      <c r="AN28">
        <f t="shared" si="13"/>
        <v>20.789191636692411</v>
      </c>
      <c r="AO28">
        <f t="shared" si="14"/>
        <v>1.1902609949782681</v>
      </c>
      <c r="AP28">
        <f t="shared" si="15"/>
        <v>0.59747460440773315</v>
      </c>
      <c r="AQ28">
        <f t="shared" si="16"/>
        <v>0.75370299724090173</v>
      </c>
      <c r="AR28">
        <f t="shared" si="17"/>
        <v>0.66322750924028562</v>
      </c>
      <c r="AS28">
        <f t="shared" si="18"/>
        <v>0.83664905232673548</v>
      </c>
      <c r="AT28"/>
      <c r="AU28"/>
      <c r="AV28"/>
      <c r="AW28"/>
      <c r="AX28" s="42">
        <f t="shared" si="19"/>
        <v>1.4205717300846263</v>
      </c>
      <c r="AY28">
        <f t="shared" si="20"/>
        <v>15.284637330074169</v>
      </c>
      <c r="AZ28">
        <f t="shared" si="21"/>
        <v>7.1883594018107271</v>
      </c>
      <c r="BA28">
        <f t="shared" si="22"/>
        <v>0.67828357313051379</v>
      </c>
      <c r="BB28">
        <f t="shared" si="23"/>
        <v>0.75370299724090173</v>
      </c>
      <c r="BC28"/>
      <c r="BD28"/>
      <c r="BE28"/>
      <c r="BF28"/>
      <c r="BQ28" s="52"/>
      <c r="BR28" s="52"/>
      <c r="BS28" s="58"/>
      <c r="CK28" s="52"/>
      <c r="CL28" s="52"/>
      <c r="CM28" s="52"/>
      <c r="CN28" s="58"/>
      <c r="DF28" s="57"/>
      <c r="DG28" s="57"/>
      <c r="DJ28" s="57"/>
    </row>
    <row r="29" spans="1:138">
      <c r="B29" s="6" t="s">
        <v>117</v>
      </c>
      <c r="C29" s="7"/>
      <c r="D29" s="7"/>
      <c r="E29" s="7"/>
      <c r="F29" s="4"/>
      <c r="H29" s="5">
        <v>18.357038423454526</v>
      </c>
      <c r="I29" s="5">
        <v>-20.219930697883186</v>
      </c>
      <c r="J29" s="5">
        <v>5.6838950672768789</v>
      </c>
      <c r="K29" s="5"/>
      <c r="L29" s="4"/>
      <c r="N29" s="42">
        <f t="shared" si="0"/>
        <v>1.2607213735263283</v>
      </c>
      <c r="O29">
        <f t="shared" si="1"/>
        <v>-17.459215627816295</v>
      </c>
      <c r="P29">
        <f t="shared" si="2"/>
        <v>12.231098742202766</v>
      </c>
      <c r="Q29">
        <f t="shared" si="3"/>
        <v>-2.0392080218102775</v>
      </c>
      <c r="R29">
        <v>1</v>
      </c>
      <c r="S29">
        <f t="shared" si="4"/>
        <v>0.78329756698406949</v>
      </c>
      <c r="T29">
        <f t="shared" si="5"/>
        <v>1</v>
      </c>
      <c r="U29">
        <f t="shared" si="6"/>
        <v>0.78329756698406949</v>
      </c>
      <c r="Z29" s="42">
        <f t="shared" si="7"/>
        <v>-1.2432892434606773</v>
      </c>
      <c r="AA29">
        <f t="shared" si="8"/>
        <v>18.64599788114446</v>
      </c>
      <c r="AB29">
        <f t="shared" si="9"/>
        <v>5.7929363720655331</v>
      </c>
      <c r="AC29">
        <v>1</v>
      </c>
      <c r="AD29">
        <f t="shared" si="10"/>
        <v>0.78329756698406949</v>
      </c>
      <c r="AJ29" s="4"/>
      <c r="AK29"/>
      <c r="AL29" s="42">
        <f t="shared" si="11"/>
        <v>5.7002379847478348</v>
      </c>
      <c r="AM29">
        <f t="shared" si="12"/>
        <v>-98.955592641574114</v>
      </c>
      <c r="AN29">
        <f t="shared" si="13"/>
        <v>17.340403020833371</v>
      </c>
      <c r="AO29">
        <f t="shared" si="14"/>
        <v>-0.11116867138363418</v>
      </c>
      <c r="AP29">
        <f t="shared" si="15"/>
        <v>0.74219849748163236</v>
      </c>
      <c r="AQ29">
        <f t="shared" si="16"/>
        <v>0.83495098688117386</v>
      </c>
      <c r="AR29">
        <f t="shared" si="17"/>
        <v>0.77518241916348529</v>
      </c>
      <c r="AS29">
        <f t="shared" si="18"/>
        <v>0.87205690673000247</v>
      </c>
      <c r="AT29"/>
      <c r="AU29"/>
      <c r="AV29"/>
      <c r="AW29"/>
      <c r="AX29" s="42">
        <f t="shared" si="19"/>
        <v>-1.2432892434606773</v>
      </c>
      <c r="AY29">
        <f t="shared" si="20"/>
        <v>14.399034242995201</v>
      </c>
      <c r="AZ29">
        <f t="shared" si="21"/>
        <v>4.190308584084681</v>
      </c>
      <c r="BA29">
        <f t="shared" si="22"/>
        <v>0.77963370347320715</v>
      </c>
      <c r="BB29">
        <f t="shared" si="23"/>
        <v>0.83495098688117397</v>
      </c>
      <c r="BC29"/>
      <c r="BD29"/>
      <c r="BE29"/>
      <c r="BF29"/>
      <c r="BQ29" s="52"/>
      <c r="BR29" s="52"/>
      <c r="BS29" s="58"/>
      <c r="CK29" s="52"/>
      <c r="CL29" s="52"/>
      <c r="CM29" s="52"/>
      <c r="CN29" s="58"/>
      <c r="DF29" s="57"/>
      <c r="DG29" s="57"/>
      <c r="DJ29" s="57"/>
    </row>
    <row r="30" spans="1:138">
      <c r="A30">
        <v>8</v>
      </c>
      <c r="B30" t="s">
        <v>118</v>
      </c>
      <c r="C30" s="15">
        <f>[1]Tabelle8!$D$2</f>
        <v>42335</v>
      </c>
      <c r="D30" s="3">
        <f>[1]Tabelle8!$I$16</f>
        <v>0.44236111111111115</v>
      </c>
      <c r="E30" s="16">
        <f>C30+D30</f>
        <v>42335.442361111112</v>
      </c>
      <c r="F30" s="4"/>
      <c r="H30" s="5">
        <v>20.691125284476133</v>
      </c>
      <c r="I30" s="5">
        <v>-39.951761002275092</v>
      </c>
      <c r="J30" s="5">
        <v>8.5372602027177233</v>
      </c>
      <c r="K30" s="5"/>
      <c r="L30" s="4"/>
      <c r="N30" s="42">
        <f t="shared" si="0"/>
        <v>1.2652278414200402</v>
      </c>
      <c r="O30">
        <f t="shared" si="1"/>
        <v>-17.641727577511631</v>
      </c>
      <c r="P30">
        <f t="shared" si="2"/>
        <v>12.374580320642481</v>
      </c>
      <c r="Q30">
        <f t="shared" si="3"/>
        <v>-1.9850640299462343</v>
      </c>
      <c r="R30">
        <v>1</v>
      </c>
      <c r="S30">
        <f t="shared" si="4"/>
        <v>0.70430503584849502</v>
      </c>
      <c r="T30">
        <f t="shared" si="5"/>
        <v>1</v>
      </c>
      <c r="U30">
        <f t="shared" si="6"/>
        <v>0.70430503584849502</v>
      </c>
      <c r="V30" s="9">
        <f>AVERAGE(T30:T33)</f>
        <v>0.91462017426858389</v>
      </c>
      <c r="W30" s="7">
        <f>STDEV(T30:T33)</f>
        <v>0.12640166770845643</v>
      </c>
      <c r="X30" s="9">
        <f>AVERAGE(U30:U33)</f>
        <v>0.73557368849091376</v>
      </c>
      <c r="Y30" s="7">
        <f>STDEV(U30:U33)</f>
        <v>0.12075627052292769</v>
      </c>
      <c r="Z30" s="42">
        <f t="shared" si="7"/>
        <v>0.72928839725503192</v>
      </c>
      <c r="AA30">
        <f t="shared" si="8"/>
        <v>20.849889499826983</v>
      </c>
      <c r="AB30">
        <f t="shared" si="9"/>
        <v>8.5971712273784213</v>
      </c>
      <c r="AC30">
        <v>1</v>
      </c>
      <c r="AD30">
        <f t="shared" si="10"/>
        <v>0.70430503584849524</v>
      </c>
      <c r="AE30" s="9">
        <f>AVERAGE(AC30:AC33)</f>
        <v>0.91626781150081937</v>
      </c>
      <c r="AF30" s="7">
        <f>STDEV(AC30:AC33)</f>
        <v>0.12371909047028488</v>
      </c>
      <c r="AG30" s="9">
        <f>AVERAGE(AD30:AD33)</f>
        <v>0.72040941391843805</v>
      </c>
      <c r="AH30" s="7">
        <f>STDEV(AD30:AD33)</f>
        <v>0.10281368938351987</v>
      </c>
      <c r="AJ30" s="4"/>
      <c r="AK30"/>
      <c r="AL30" s="42">
        <f t="shared" si="11"/>
        <v>9.4211178772161297</v>
      </c>
      <c r="AM30">
        <f t="shared" si="12"/>
        <v>-186.39627011457904</v>
      </c>
      <c r="AN30">
        <f t="shared" si="13"/>
        <v>19.87465007071857</v>
      </c>
      <c r="AO30">
        <f t="shared" si="14"/>
        <v>0.84515097008247864</v>
      </c>
      <c r="AP30">
        <f t="shared" si="15"/>
        <v>0.6328479053100049</v>
      </c>
      <c r="AQ30">
        <f t="shared" si="16"/>
        <v>0.77478719856447209</v>
      </c>
      <c r="AR30">
        <f t="shared" si="17"/>
        <v>0.68989336029593817</v>
      </c>
      <c r="AS30">
        <f t="shared" si="18"/>
        <v>0.84462718363598166</v>
      </c>
      <c r="AT30" s="9">
        <f>AVERAGE(AR30:AR33)</f>
        <v>0.67137108221409147</v>
      </c>
      <c r="AU30" s="7">
        <f>STDEV(AR30:AR33)</f>
        <v>5.693965390979186E-2</v>
      </c>
      <c r="AV30" s="9">
        <f>AVERAGE(AS30:AS33)</f>
        <v>0.85371957647405183</v>
      </c>
      <c r="AW30" s="7">
        <f>STDEV(AS30:AS33)</f>
        <v>6.4497939283897729E-2</v>
      </c>
      <c r="AX30" s="42">
        <f t="shared" si="19"/>
        <v>0.72928839725503192</v>
      </c>
      <c r="AY30">
        <f t="shared" si="20"/>
        <v>15.054819535647251</v>
      </c>
      <c r="AZ30">
        <f t="shared" si="21"/>
        <v>6.4103523729709755</v>
      </c>
      <c r="BA30">
        <f t="shared" si="22"/>
        <v>0.70153489428350413</v>
      </c>
      <c r="BB30">
        <f t="shared" si="23"/>
        <v>0.7747871985644722</v>
      </c>
      <c r="BC30" s="9">
        <f>AVERAGE(BA30:BA33)</f>
        <v>0.68268841746757492</v>
      </c>
      <c r="BD30" s="7">
        <f>STDEV(BA30:BA33)</f>
        <v>5.8626272518768528E-2</v>
      </c>
      <c r="BE30" s="9">
        <f>AVERAGE(BB30:BB33)</f>
        <v>0.78705292013641737</v>
      </c>
      <c r="BF30" s="7">
        <f>STDEV(BB30:BB33)</f>
        <v>7.8306910225638182E-2</v>
      </c>
      <c r="BO30" s="62"/>
      <c r="BQ30" s="52"/>
      <c r="BR30" s="52"/>
      <c r="BS30" s="58"/>
      <c r="CB30" s="62"/>
      <c r="CK30" s="52"/>
      <c r="CL30" s="52"/>
      <c r="CM30" s="52"/>
      <c r="CN30" s="58"/>
      <c r="DF30" s="57"/>
      <c r="DG30" s="57"/>
      <c r="DJ30" s="57"/>
      <c r="DW30" s="62"/>
      <c r="EH30" s="57"/>
    </row>
    <row r="31" spans="1:138">
      <c r="B31" t="s">
        <v>119</v>
      </c>
      <c r="C31" s="7"/>
      <c r="D31" s="7"/>
      <c r="E31" s="16"/>
      <c r="F31" s="4"/>
      <c r="H31" s="5">
        <v>21.70267088806699</v>
      </c>
      <c r="I31" s="5">
        <v>-27.207712779378987</v>
      </c>
      <c r="J31" s="5">
        <v>5.3586064741719861</v>
      </c>
      <c r="K31" s="5"/>
      <c r="L31" s="4"/>
      <c r="N31" s="42">
        <f t="shared" si="0"/>
        <v>1.5024152291880488</v>
      </c>
      <c r="O31">
        <f t="shared" si="1"/>
        <v>-27.247816782115976</v>
      </c>
      <c r="P31">
        <f t="shared" si="2"/>
        <v>18.304054448139819</v>
      </c>
      <c r="Q31">
        <f t="shared" si="3"/>
        <v>0.25247337665653458</v>
      </c>
      <c r="R31">
        <f t="shared" si="24"/>
        <v>0.69855206639048384</v>
      </c>
      <c r="S31">
        <f t="shared" si="4"/>
        <v>0.84688120485849983</v>
      </c>
      <c r="T31">
        <f t="shared" si="5"/>
        <v>0.73235565874892261</v>
      </c>
      <c r="U31">
        <f t="shared" si="6"/>
        <v>0.88786258391730521</v>
      </c>
      <c r="Z31" s="42">
        <f t="shared" si="7"/>
        <v>-2.8310806534004618</v>
      </c>
      <c r="AA31">
        <f t="shared" si="8"/>
        <v>16.872014384447851</v>
      </c>
      <c r="AB31">
        <f t="shared" si="9"/>
        <v>3.5357172275232553</v>
      </c>
      <c r="AC31">
        <f t="shared" si="25"/>
        <v>0.73799747600019072</v>
      </c>
      <c r="AD31">
        <f t="shared" si="10"/>
        <v>0.84688120485849983</v>
      </c>
      <c r="AJ31" s="4"/>
      <c r="AK31"/>
      <c r="AL31" s="42">
        <f t="shared" si="11"/>
        <v>16.491911987086763</v>
      </c>
      <c r="AM31">
        <f t="shared" si="12"/>
        <v>-352.55993169653891</v>
      </c>
      <c r="AN31">
        <f t="shared" si="13"/>
        <v>21.465392434862739</v>
      </c>
      <c r="AO31">
        <f t="shared" si="14"/>
        <v>1.4454311074953718</v>
      </c>
      <c r="AP31">
        <f t="shared" si="15"/>
        <v>0.57259772968494937</v>
      </c>
      <c r="AQ31">
        <f t="shared" si="16"/>
        <v>0.88337876194407816</v>
      </c>
      <c r="AR31">
        <f t="shared" si="17"/>
        <v>0.6026356085859903</v>
      </c>
      <c r="AS31">
        <f t="shared" si="18"/>
        <v>0.92971988923011795</v>
      </c>
      <c r="AT31"/>
      <c r="AU31"/>
      <c r="AV31"/>
      <c r="AW31"/>
      <c r="AX31" s="42">
        <f t="shared" si="19"/>
        <v>-2.8310806534004618</v>
      </c>
      <c r="AY31">
        <f t="shared" si="20"/>
        <v>13.871171494809547</v>
      </c>
      <c r="AZ31">
        <f t="shared" si="21"/>
        <v>2.4033236842635173</v>
      </c>
      <c r="BA31">
        <f t="shared" si="22"/>
        <v>0.61106793974220608</v>
      </c>
      <c r="BB31">
        <f t="shared" si="23"/>
        <v>0.88337876194407816</v>
      </c>
      <c r="BC31"/>
      <c r="BD31"/>
      <c r="BE31"/>
      <c r="BF31"/>
      <c r="BQ31" s="52"/>
      <c r="BR31" s="52"/>
      <c r="BS31" s="58"/>
      <c r="CK31" s="52"/>
      <c r="CL31" s="52"/>
      <c r="CM31" s="52"/>
      <c r="CN31" s="58"/>
      <c r="DF31" s="57"/>
      <c r="DG31" s="57"/>
      <c r="DJ31" s="57"/>
    </row>
    <row r="32" spans="1:138">
      <c r="B32" t="s">
        <v>120</v>
      </c>
      <c r="C32" s="7"/>
      <c r="D32" s="7"/>
      <c r="E32" s="16"/>
      <c r="F32" s="4"/>
      <c r="H32" s="5">
        <v>20.510704489880162</v>
      </c>
      <c r="I32" s="5">
        <v>-44.210589764919284</v>
      </c>
      <c r="J32" s="5">
        <v>11.154021236106924</v>
      </c>
      <c r="K32" s="5"/>
      <c r="L32" s="4"/>
      <c r="N32" s="42">
        <f t="shared" si="0"/>
        <v>1.1228999417477976</v>
      </c>
      <c r="O32">
        <f t="shared" si="1"/>
        <v>-11.8774476407858</v>
      </c>
      <c r="P32">
        <f t="shared" si="2"/>
        <v>7.0052854222594307</v>
      </c>
      <c r="Q32">
        <f t="shared" si="3"/>
        <v>-4.0112130482039889</v>
      </c>
      <c r="R32">
        <v>1</v>
      </c>
      <c r="S32">
        <f t="shared" si="4"/>
        <v>0.59678954611555435</v>
      </c>
      <c r="T32">
        <f t="shared" si="5"/>
        <v>1</v>
      </c>
      <c r="U32">
        <f t="shared" si="6"/>
        <v>0.59678954611555435</v>
      </c>
      <c r="Z32" s="42">
        <f t="shared" si="7"/>
        <v>3.4141327493596938</v>
      </c>
      <c r="AA32">
        <f t="shared" si="8"/>
        <v>23.849571663376029</v>
      </c>
      <c r="AB32">
        <f t="shared" si="9"/>
        <v>12.413971112897816</v>
      </c>
      <c r="AC32">
        <v>1</v>
      </c>
      <c r="AD32">
        <f t="shared" si="10"/>
        <v>0.59678954611555457</v>
      </c>
      <c r="AJ32" s="4"/>
      <c r="AK32"/>
      <c r="AL32" s="42">
        <f t="shared" si="11"/>
        <v>7.9771232663903184</v>
      </c>
      <c r="AM32">
        <f t="shared" si="12"/>
        <v>-152.46239676017248</v>
      </c>
      <c r="AN32">
        <f t="shared" si="13"/>
        <v>19.185814835068484</v>
      </c>
      <c r="AO32">
        <f t="shared" si="14"/>
        <v>0.58521314530886137</v>
      </c>
      <c r="AP32">
        <f t="shared" si="15"/>
        <v>0.66086731640904584</v>
      </c>
      <c r="AQ32">
        <f t="shared" si="16"/>
        <v>0.6928992140668333</v>
      </c>
      <c r="AR32">
        <f t="shared" si="17"/>
        <v>0.73769691056225828</v>
      </c>
      <c r="AS32">
        <f t="shared" si="18"/>
        <v>0.77345269898586133</v>
      </c>
      <c r="AT32"/>
      <c r="AU32"/>
      <c r="AV32"/>
      <c r="AW32"/>
      <c r="AX32" s="42">
        <f t="shared" si="19"/>
        <v>3.4141327493596938</v>
      </c>
      <c r="AY32">
        <f t="shared" si="20"/>
        <v>15.947398566671515</v>
      </c>
      <c r="AZ32">
        <f t="shared" si="21"/>
        <v>9.4320190009338489</v>
      </c>
      <c r="BA32">
        <f t="shared" si="22"/>
        <v>0.75051144924985191</v>
      </c>
      <c r="BB32">
        <f t="shared" si="23"/>
        <v>0.69289921406683341</v>
      </c>
      <c r="BC32"/>
      <c r="BD32"/>
      <c r="BE32"/>
      <c r="BF32"/>
      <c r="BQ32" s="52"/>
      <c r="BR32" s="52"/>
      <c r="BS32" s="58"/>
      <c r="CK32" s="52"/>
      <c r="CL32" s="52"/>
      <c r="CM32" s="52"/>
      <c r="CN32" s="58"/>
      <c r="DF32" s="57"/>
      <c r="DG32" s="57"/>
      <c r="DJ32" s="57"/>
    </row>
    <row r="33" spans="1:138">
      <c r="B33" s="6" t="s">
        <v>121</v>
      </c>
      <c r="C33" s="7"/>
      <c r="D33" s="7"/>
      <c r="E33" s="16"/>
      <c r="F33" s="4"/>
      <c r="H33" s="5">
        <v>21.234815841981387</v>
      </c>
      <c r="I33" s="5">
        <v>-27.307680056889676</v>
      </c>
      <c r="J33" s="5">
        <v>8.0093364795294715</v>
      </c>
      <c r="K33" s="5"/>
      <c r="L33" s="4"/>
      <c r="N33" s="42">
        <f t="shared" si="0"/>
        <v>1.3283373421488476</v>
      </c>
      <c r="O33">
        <f t="shared" si="1"/>
        <v>-20.197662357028328</v>
      </c>
      <c r="P33">
        <f t="shared" si="2"/>
        <v>14.241058414028203</v>
      </c>
      <c r="Q33">
        <f t="shared" si="3"/>
        <v>-1.280732673951622</v>
      </c>
      <c r="R33">
        <f t="shared" si="24"/>
        <v>0.90193644543524831</v>
      </c>
      <c r="S33">
        <f t="shared" si="4"/>
        <v>0.73366186885120177</v>
      </c>
      <c r="T33">
        <f t="shared" si="5"/>
        <v>0.92612503832541304</v>
      </c>
      <c r="U33">
        <f t="shared" si="6"/>
        <v>0.75333758808230045</v>
      </c>
      <c r="Z33" s="42">
        <f t="shared" si="7"/>
        <v>-3.8015740484098615E-3</v>
      </c>
      <c r="AA33">
        <f t="shared" si="8"/>
        <v>20.030833859051462</v>
      </c>
      <c r="AB33">
        <f t="shared" si="9"/>
        <v>7.5550036557823299</v>
      </c>
      <c r="AC33">
        <f t="shared" si="25"/>
        <v>0.92707377000308655</v>
      </c>
      <c r="AD33">
        <f t="shared" si="10"/>
        <v>0.73366186885120199</v>
      </c>
      <c r="AJ33" s="4"/>
      <c r="AK33"/>
      <c r="AL33" s="42">
        <f t="shared" si="11"/>
        <v>11.915438939004245</v>
      </c>
      <c r="AM33">
        <f t="shared" si="12"/>
        <v>-245.01281506659976</v>
      </c>
      <c r="AN33">
        <f t="shared" si="13"/>
        <v>20.658384135095176</v>
      </c>
      <c r="AO33">
        <f t="shared" si="14"/>
        <v>1.1408996736208206</v>
      </c>
      <c r="AP33">
        <f t="shared" si="15"/>
        <v>0.60241023499928026</v>
      </c>
      <c r="AQ33">
        <f t="shared" si="16"/>
        <v>0.7971465059702858</v>
      </c>
      <c r="AR33">
        <f t="shared" si="17"/>
        <v>0.65525844941217948</v>
      </c>
      <c r="AS33">
        <f t="shared" si="18"/>
        <v>0.86707853404424651</v>
      </c>
      <c r="AT33"/>
      <c r="AU33"/>
      <c r="AV33"/>
      <c r="AW33"/>
      <c r="AX33" s="42">
        <f t="shared" si="19"/>
        <v>-3.8015740484098615E-3</v>
      </c>
      <c r="AY33">
        <f t="shared" si="20"/>
        <v>14.811103084923882</v>
      </c>
      <c r="AZ33">
        <f t="shared" si="21"/>
        <v>5.5852939296964506</v>
      </c>
      <c r="BA33">
        <f t="shared" si="22"/>
        <v>0.66763938659473765</v>
      </c>
      <c r="BB33">
        <f t="shared" si="23"/>
        <v>0.79714650597028591</v>
      </c>
      <c r="BC33"/>
      <c r="BD33"/>
      <c r="BE33"/>
      <c r="BF33"/>
      <c r="BQ33" s="52"/>
      <c r="BR33" s="52"/>
      <c r="BS33" s="58"/>
      <c r="CK33" s="52"/>
      <c r="CL33" s="52"/>
      <c r="CM33" s="52"/>
      <c r="CN33" s="58"/>
      <c r="DF33" s="57"/>
      <c r="DG33" s="57"/>
      <c r="DJ33" s="57"/>
    </row>
    <row r="34" spans="1:138">
      <c r="A34" s="7"/>
      <c r="B34" s="7"/>
      <c r="C34" s="68"/>
      <c r="D34" s="3"/>
      <c r="E34" s="16"/>
      <c r="F34" s="4"/>
      <c r="H34" s="5"/>
      <c r="I34" s="5"/>
      <c r="J34" s="5"/>
      <c r="K34" s="5"/>
      <c r="L34" s="4"/>
      <c r="R34" s="11"/>
      <c r="V34" s="9"/>
      <c r="W34" s="7"/>
      <c r="X34" s="9"/>
      <c r="Y34" s="7"/>
      <c r="AE34" s="9"/>
      <c r="AF34" s="7"/>
      <c r="AG34" s="9"/>
      <c r="AH34" s="7"/>
      <c r="AJ34" s="4"/>
      <c r="AK34"/>
      <c r="AL34" s="42"/>
      <c r="AM34"/>
      <c r="AN34"/>
      <c r="AO34"/>
      <c r="AP34"/>
      <c r="AQ34"/>
      <c r="AR34"/>
      <c r="AS34"/>
      <c r="AT34" s="9"/>
      <c r="AV34" s="9"/>
      <c r="AX34" s="42"/>
      <c r="AY34"/>
      <c r="AZ34"/>
      <c r="BA34"/>
      <c r="BB34"/>
      <c r="BC34" s="9"/>
      <c r="BE34" s="9"/>
      <c r="BO34" s="62"/>
      <c r="BQ34" s="52"/>
      <c r="BR34" s="52"/>
      <c r="BS34" s="58"/>
      <c r="CB34" s="62"/>
      <c r="CK34" s="52"/>
      <c r="CL34" s="52"/>
      <c r="CM34" s="52"/>
      <c r="CN34" s="58"/>
      <c r="DF34" s="57"/>
      <c r="DG34" s="57"/>
      <c r="DJ34" s="57"/>
      <c r="DW34" s="62"/>
      <c r="EH34" s="57"/>
    </row>
    <row r="35" spans="1:138">
      <c r="A35" s="7"/>
      <c r="B35" s="7"/>
      <c r="D35" s="7"/>
      <c r="E35" s="7"/>
      <c r="F35" s="4"/>
      <c r="H35" s="5"/>
      <c r="I35" s="5"/>
      <c r="J35" s="5"/>
      <c r="K35" s="5"/>
      <c r="AJ35"/>
      <c r="AK35"/>
      <c r="AL35" s="42"/>
      <c r="AM35"/>
      <c r="AN35"/>
      <c r="AO35"/>
      <c r="AP35"/>
      <c r="AQ35"/>
      <c r="AR35"/>
      <c r="AS35"/>
      <c r="AT35"/>
      <c r="AU35"/>
      <c r="AV35"/>
      <c r="AW35"/>
      <c r="AX35" s="42"/>
      <c r="AY35"/>
      <c r="AZ35"/>
      <c r="BA35"/>
      <c r="BB35"/>
      <c r="BC35"/>
      <c r="BD35"/>
      <c r="BE35"/>
      <c r="BF35"/>
      <c r="BO35" s="52"/>
      <c r="BP35" s="52"/>
      <c r="BQ35" s="52"/>
      <c r="BR35" s="52"/>
      <c r="BS35" s="58"/>
      <c r="CK35" s="52"/>
      <c r="CL35" s="52"/>
      <c r="CM35" s="52"/>
      <c r="CN35" s="58"/>
      <c r="DF35" s="57"/>
      <c r="DG35" s="57"/>
      <c r="DJ35" s="57"/>
    </row>
    <row r="36" spans="1:138">
      <c r="A36" s="7"/>
      <c r="B36" s="7"/>
      <c r="D36" s="7"/>
      <c r="E36" s="7"/>
      <c r="F36" s="4"/>
      <c r="H36" s="5"/>
      <c r="I36" s="5"/>
      <c r="J36" s="5"/>
      <c r="K36" s="5"/>
      <c r="AJ36"/>
      <c r="AK36"/>
      <c r="AL36" s="42"/>
      <c r="AM36"/>
      <c r="AN36"/>
      <c r="AO36"/>
      <c r="AP36"/>
      <c r="AQ36"/>
      <c r="AR36"/>
      <c r="AS36"/>
      <c r="AT36"/>
      <c r="AU36"/>
      <c r="AV36"/>
      <c r="AW36"/>
      <c r="AX36" s="42"/>
      <c r="AY36"/>
      <c r="AZ36"/>
      <c r="BA36"/>
      <c r="BB36"/>
      <c r="BC36"/>
      <c r="BD36"/>
      <c r="BE36"/>
      <c r="BF36"/>
      <c r="BO36" s="52"/>
      <c r="BP36" s="52"/>
      <c r="BQ36" s="52"/>
      <c r="BR36" s="52"/>
      <c r="BS36" s="58"/>
      <c r="CK36" s="52"/>
      <c r="CL36" s="52"/>
      <c r="CM36" s="52"/>
      <c r="CN36" s="58"/>
      <c r="DF36" s="57"/>
      <c r="DG36" s="57"/>
      <c r="DJ36" s="57"/>
    </row>
    <row r="37" spans="1:138">
      <c r="A37" s="7"/>
      <c r="B37" s="7"/>
      <c r="D37" s="7"/>
      <c r="E37" s="7"/>
      <c r="F37" s="4"/>
      <c r="H37" s="5"/>
      <c r="I37" s="5"/>
      <c r="J37" s="5"/>
      <c r="K37" s="5"/>
      <c r="AJ37"/>
      <c r="AK37"/>
      <c r="AL37" s="42"/>
      <c r="AM37"/>
      <c r="AN37"/>
      <c r="AO37"/>
      <c r="AP37"/>
      <c r="AQ37"/>
      <c r="AR37"/>
      <c r="AS37"/>
      <c r="AT37"/>
      <c r="AU37"/>
      <c r="AV37"/>
      <c r="AW37"/>
      <c r="AX37" s="42"/>
      <c r="AY37"/>
      <c r="AZ37"/>
      <c r="BA37"/>
      <c r="BB37"/>
      <c r="BC37"/>
      <c r="BD37"/>
      <c r="BE37"/>
      <c r="BF37"/>
      <c r="BO37" s="52"/>
      <c r="BP37" s="52"/>
      <c r="BQ37" s="52"/>
      <c r="BR37" s="52"/>
      <c r="BS37" s="58"/>
      <c r="CK37" s="52"/>
      <c r="CL37" s="52"/>
      <c r="CM37" s="52"/>
      <c r="CN37" s="58"/>
      <c r="DF37" s="57"/>
      <c r="DG37" s="57"/>
      <c r="DJ37" s="57"/>
    </row>
    <row r="38" spans="1:138" ht="15.75" thickBot="1">
      <c r="AJ38"/>
      <c r="AK38"/>
      <c r="AL38" s="42"/>
      <c r="AM38"/>
      <c r="AN38"/>
      <c r="AO38"/>
      <c r="AP38"/>
      <c r="AQ38"/>
      <c r="AR38"/>
      <c r="AS38"/>
      <c r="AT38"/>
      <c r="AU38"/>
      <c r="AV38"/>
      <c r="AW38"/>
      <c r="AX38" s="42"/>
      <c r="AY38"/>
      <c r="AZ38"/>
      <c r="BA38"/>
      <c r="BB38"/>
      <c r="BC38"/>
      <c r="BD38"/>
      <c r="BE38"/>
      <c r="BF38"/>
      <c r="BM38" s="63"/>
      <c r="BN38" s="63"/>
      <c r="BS38" s="58"/>
      <c r="BW38" s="63"/>
      <c r="BX38" s="63"/>
      <c r="BY38" s="63"/>
      <c r="BZ38" s="63"/>
      <c r="CA38" s="63"/>
      <c r="CH38" s="63"/>
      <c r="CI38" s="63"/>
      <c r="CN38" s="58"/>
      <c r="CR38" s="63"/>
      <c r="CS38" s="63"/>
      <c r="CT38" s="63"/>
      <c r="CU38" s="63"/>
      <c r="CV38" s="63"/>
      <c r="DC38" s="63"/>
      <c r="DD38" s="63"/>
      <c r="DR38" s="63"/>
      <c r="DS38" s="63"/>
      <c r="DT38" s="63"/>
      <c r="DU38" s="63"/>
      <c r="DV38" s="63"/>
      <c r="EB38" s="63"/>
      <c r="EC38" s="63"/>
      <c r="ED38" s="63"/>
    </row>
    <row r="39" spans="1:138">
      <c r="H39" s="43">
        <f>AVERAGE(H6:H37)</f>
        <v>23.246364395326424</v>
      </c>
      <c r="I39" s="43">
        <f>AVERAGE(I6:I37)</f>
        <v>-33.352697762532934</v>
      </c>
      <c r="J39" s="43">
        <f>AVERAGE(J6:J37)</f>
        <v>9.3559949917698138</v>
      </c>
      <c r="Q39" s="31" t="s">
        <v>37</v>
      </c>
      <c r="R39" s="33">
        <f>MIN(R6:R37)</f>
        <v>0.42339911656951368</v>
      </c>
      <c r="S39" s="34">
        <f>MIN(S6:S37)</f>
        <v>0.34045322736827943</v>
      </c>
      <c r="T39" s="32">
        <f>MIN(T6:T37)</f>
        <v>0.52171858027463425</v>
      </c>
      <c r="U39" s="22">
        <f>MIN(U6:U37)</f>
        <v>0.34045322736827943</v>
      </c>
      <c r="V39" s="48">
        <f>MIN(V6:V37)</f>
        <v>0.67721874148897065</v>
      </c>
      <c r="W39" s="48"/>
      <c r="X39" s="48">
        <f>MIN(X6:X37)</f>
        <v>0.62337329978383482</v>
      </c>
      <c r="Y39" s="31"/>
      <c r="AB39" s="22" t="s">
        <v>37</v>
      </c>
      <c r="AC39" s="22">
        <f>MIN(AC6:AC37)</f>
        <v>0.56071340878677112</v>
      </c>
      <c r="AD39" s="22">
        <f>MIN(AD6:AD37)</f>
        <v>0.34045322736827949</v>
      </c>
      <c r="AE39" s="48">
        <f>MIN(AE6:AE37)</f>
        <v>0.69535889112045013</v>
      </c>
      <c r="AF39" s="48"/>
      <c r="AG39" s="48">
        <f>MIN(AG6:AG37)</f>
        <v>0.54797623558321518</v>
      </c>
      <c r="AH39" s="54"/>
      <c r="AJ39"/>
      <c r="AK39"/>
      <c r="AL39" s="42"/>
      <c r="AM39"/>
      <c r="AN39"/>
      <c r="AO39" s="31" t="s">
        <v>37</v>
      </c>
      <c r="AP39" s="33">
        <f>MIN(AP6:AP37)</f>
        <v>0.27072128936632173</v>
      </c>
      <c r="AQ39" s="34">
        <f>MIN(AQ6:AQ37)</f>
        <v>0.49766348991305615</v>
      </c>
      <c r="AR39" s="32">
        <f>MIN(AR6:AR37)</f>
        <v>0.33076881754731546</v>
      </c>
      <c r="AS39" s="22">
        <f>MIN(AS6:AS37)</f>
        <v>0.5019730085554085</v>
      </c>
      <c r="AT39" s="48">
        <f>MIN(AT6:AT37)</f>
        <v>0.437148705204014</v>
      </c>
      <c r="AU39" s="48"/>
      <c r="AV39" s="48">
        <f>MIN(AV6:AV37)</f>
        <v>0.80767437726947267</v>
      </c>
      <c r="AW39" s="31"/>
      <c r="AX39" s="42"/>
      <c r="AY39"/>
      <c r="AZ39" s="22" t="s">
        <v>37</v>
      </c>
      <c r="BA39" s="22">
        <f>MIN(BA6:BA37)</f>
        <v>0.37478701950740889</v>
      </c>
      <c r="BB39" s="22">
        <f>MIN(BB6:BB37)</f>
        <v>0.49766348991305631</v>
      </c>
      <c r="BC39" s="48">
        <f>MIN(BC6:BC37)</f>
        <v>0.4796674856622396</v>
      </c>
      <c r="BD39" s="48"/>
      <c r="BE39" s="48">
        <f>MIN(BE6:BE37)</f>
        <v>0.65572109558288849</v>
      </c>
      <c r="BF39" s="54"/>
      <c r="BM39" s="63"/>
      <c r="BN39" s="63"/>
      <c r="BS39" s="58"/>
      <c r="BW39" s="63"/>
      <c r="BX39" s="63"/>
      <c r="BY39" s="63"/>
      <c r="BZ39" s="63"/>
      <c r="CA39" s="63"/>
      <c r="CH39" s="63"/>
      <c r="CI39" s="63"/>
      <c r="CN39" s="58"/>
      <c r="CR39" s="63"/>
      <c r="CS39" s="63"/>
      <c r="CT39" s="63"/>
      <c r="CU39" s="63"/>
      <c r="CV39" s="63"/>
      <c r="DC39" s="63"/>
      <c r="DD39" s="63"/>
      <c r="DR39" s="63"/>
      <c r="DS39" s="63"/>
      <c r="DT39" s="63"/>
      <c r="DU39" s="63"/>
      <c r="DV39" s="63"/>
      <c r="EB39" s="63"/>
      <c r="EC39" s="63"/>
      <c r="ED39" s="63"/>
    </row>
    <row r="40" spans="1:138">
      <c r="H40" s="43">
        <f>STDEV(H6:H37)</f>
        <v>5.0569901805757684</v>
      </c>
      <c r="I40" s="43">
        <f>STDEV(I6:I37)</f>
        <v>9.5354573327690311</v>
      </c>
      <c r="J40" s="43">
        <f>STDEV(J6:J37)</f>
        <v>4.3961289293730648</v>
      </c>
      <c r="Q40" s="31" t="s">
        <v>38</v>
      </c>
      <c r="R40" s="35">
        <f>MAX(R6:R37)</f>
        <v>1</v>
      </c>
      <c r="S40" s="36">
        <f>MAX(S6:S37)</f>
        <v>0.91685192417455985</v>
      </c>
      <c r="T40" s="32">
        <f>MAX(T6:T37)</f>
        <v>1</v>
      </c>
      <c r="U40" s="22">
        <f>MAX(U6:U37)</f>
        <v>0.93588873015438434</v>
      </c>
      <c r="V40" s="48">
        <f>MAX(V6:V37)</f>
        <v>1</v>
      </c>
      <c r="W40" s="48"/>
      <c r="X40" s="48">
        <f>MAX(X6:X37)</f>
        <v>0.83569439440800897</v>
      </c>
      <c r="Y40" s="31"/>
      <c r="AB40" s="22" t="s">
        <v>38</v>
      </c>
      <c r="AC40" s="22">
        <f>MAX(AC6:AC37)</f>
        <v>1</v>
      </c>
      <c r="AD40" s="22">
        <f>MAX(AD6:AD37)</f>
        <v>0.91685192417455985</v>
      </c>
      <c r="AE40" s="48">
        <f>MAX(AE6:AE37)</f>
        <v>1</v>
      </c>
      <c r="AF40" s="48"/>
      <c r="AG40" s="48">
        <f>MAX(AG6:AG37)</f>
        <v>0.8261740755282786</v>
      </c>
      <c r="AH40" s="54"/>
      <c r="AJ40"/>
      <c r="AK40"/>
      <c r="AL40" s="42"/>
      <c r="AM40"/>
      <c r="AN40"/>
      <c r="AO40" s="31" t="s">
        <v>38</v>
      </c>
      <c r="AP40" s="35">
        <f>MAX(AP6:AP37)</f>
        <v>0.98290954385421725</v>
      </c>
      <c r="AQ40" s="36">
        <f>MAX(AQ6:AQ37)</f>
        <v>0.93667118699719742</v>
      </c>
      <c r="AR40" s="32">
        <f>MAX(AR6:AR37)</f>
        <v>0.99142105231091704</v>
      </c>
      <c r="AS40" s="22">
        <f>MAX(AS6:AS37)</f>
        <v>0.95597716553585022</v>
      </c>
      <c r="AT40" s="48">
        <f>MAX(AT6:AT37)</f>
        <v>0.75918921279402896</v>
      </c>
      <c r="AU40" s="48"/>
      <c r="AV40" s="48">
        <f>MAX(AV6:AV37)</f>
        <v>0.90508856679989902</v>
      </c>
      <c r="AW40" s="31"/>
      <c r="AX40" s="42"/>
      <c r="AY40"/>
      <c r="AZ40" s="22" t="s">
        <v>38</v>
      </c>
      <c r="BA40" s="22">
        <f>MAX(BA6:BA37)</f>
        <v>0.99145787843549715</v>
      </c>
      <c r="BB40" s="22">
        <f>MAX(BB6:BB37)</f>
        <v>0.93667118699719742</v>
      </c>
      <c r="BC40" s="48">
        <f>MAX(BC6:BC37)</f>
        <v>0.76620054360487555</v>
      </c>
      <c r="BD40" s="48"/>
      <c r="BE40" s="48">
        <f>MAX(BE6:BE37)</f>
        <v>0.86760740574418882</v>
      </c>
      <c r="BF40" s="54"/>
      <c r="BL40" s="63"/>
      <c r="BM40" s="63"/>
      <c r="BN40" s="63"/>
      <c r="BQ40" s="57"/>
      <c r="BR40" s="57"/>
      <c r="BS40" s="58"/>
      <c r="BW40" s="63"/>
      <c r="BX40" s="63"/>
      <c r="BY40" s="63"/>
      <c r="BZ40" s="63"/>
      <c r="CA40" s="63"/>
      <c r="CG40" s="63"/>
      <c r="CH40" s="63"/>
      <c r="CI40" s="63"/>
      <c r="CL40" s="57"/>
      <c r="CM40" s="57"/>
      <c r="CN40" s="58"/>
      <c r="CR40" s="63"/>
      <c r="CS40" s="63"/>
      <c r="CT40" s="63"/>
      <c r="CU40" s="63"/>
      <c r="CV40" s="63"/>
      <c r="DB40" s="63"/>
      <c r="DC40" s="63"/>
      <c r="DD40" s="63"/>
      <c r="DR40" s="63"/>
      <c r="DS40" s="63"/>
      <c r="DT40" s="63"/>
      <c r="DU40" s="63"/>
      <c r="DV40" s="63"/>
      <c r="EB40" s="63"/>
      <c r="EC40" s="63"/>
      <c r="ED40" s="63"/>
    </row>
    <row r="41" spans="1:138" ht="15.75" thickBot="1">
      <c r="Q41" s="31" t="s">
        <v>55</v>
      </c>
      <c r="R41" s="37">
        <f>AVERAGE(R6:R37)</f>
        <v>0.81939871982924128</v>
      </c>
      <c r="S41" s="38">
        <f>AVERAGE(S6:S37)</f>
        <v>0.69975515595122306</v>
      </c>
      <c r="T41" s="32">
        <f>AVERAGE(T6:T37)</f>
        <v>0.84944155039803848</v>
      </c>
      <c r="U41" s="22">
        <f>AVERAGE(U6:U37)</f>
        <v>0.73831941462172435</v>
      </c>
      <c r="V41" s="48">
        <f>AVERAGE(V6:V37)</f>
        <v>0.85571481913145364</v>
      </c>
      <c r="W41" s="48">
        <f>STDEV(V6:V37)</f>
        <v>0.11575609403150204</v>
      </c>
      <c r="X41" s="48">
        <f>AVERAGE(X6:X37)</f>
        <v>0.73694487128473796</v>
      </c>
      <c r="Y41" s="48">
        <f>STDEV(X6:X37)</f>
        <v>7.3581360540446228E-2</v>
      </c>
      <c r="AB41" s="22" t="s">
        <v>55</v>
      </c>
      <c r="AC41" s="22">
        <f>AVERAGE(AC6:AC37)</f>
        <v>0.85695565395671269</v>
      </c>
      <c r="AD41" s="22">
        <f>AVERAGE(AD6:AD37)</f>
        <v>0.69975515595122317</v>
      </c>
      <c r="AE41" s="48">
        <f>AVERAGE(AE6:AE37)</f>
        <v>0.86291583504184965</v>
      </c>
      <c r="AF41" s="48"/>
      <c r="AG41" s="48">
        <f>AVERAGE(AG6:AG37)</f>
        <v>0.69998745672550777</v>
      </c>
      <c r="AH41" s="54"/>
      <c r="AJ41"/>
      <c r="AK41"/>
      <c r="AL41" s="42"/>
      <c r="AM41"/>
      <c r="AN41"/>
      <c r="AO41" s="31" t="s">
        <v>55</v>
      </c>
      <c r="AP41" s="37">
        <f>AVERAGE(AP6:AP37)</f>
        <v>0.56682044529633924</v>
      </c>
      <c r="AQ41" s="38">
        <f>AVERAGE(AQ6:AQ37)</f>
        <v>0.77132183282582956</v>
      </c>
      <c r="AR41" s="32">
        <f>AVERAGE(AR6:AR37)</f>
        <v>0.62105707400002397</v>
      </c>
      <c r="AS41" s="22">
        <f>AVERAGE(AS6:AS37)</f>
        <v>0.85915184247012089</v>
      </c>
      <c r="AT41" s="48">
        <f>AVERAGE(AT6:AT37)</f>
        <v>0.62431703267750738</v>
      </c>
      <c r="AU41" s="48"/>
      <c r="AV41" s="48">
        <f>AVERAGE(AV6:AV37)</f>
        <v>0.85857545867236285</v>
      </c>
      <c r="AW41" s="31"/>
      <c r="AX41" s="42"/>
      <c r="AY41"/>
      <c r="AZ41" s="22" t="s">
        <v>55</v>
      </c>
      <c r="BA41" s="22">
        <f>AVERAGE(BA6:BA37)</f>
        <v>0.64107744312994308</v>
      </c>
      <c r="BB41" s="22">
        <f>AVERAGE(BB6:BB37)</f>
        <v>0.77132183282582956</v>
      </c>
      <c r="BC41" s="48">
        <f>AVERAGE(BC6:BC37)</f>
        <v>0.64400455805255274</v>
      </c>
      <c r="BD41" s="48"/>
      <c r="BE41" s="48">
        <f>AVERAGE(BE6:BE37)</f>
        <v>0.77149876214318314</v>
      </c>
      <c r="BF41" s="54"/>
      <c r="BQ41" s="57"/>
      <c r="BR41" s="57"/>
      <c r="CL41" s="57"/>
      <c r="CM41" s="57"/>
      <c r="DS41" s="64"/>
      <c r="EB41" s="64"/>
    </row>
    <row r="43" spans="1:138">
      <c r="V43" s="4"/>
      <c r="AE43" s="4"/>
      <c r="AG43" s="4"/>
      <c r="AP43" s="8"/>
      <c r="DW43" s="62"/>
    </row>
    <row r="44" spans="1:138">
      <c r="B44" s="6"/>
      <c r="BO44" s="65"/>
    </row>
    <row r="45" spans="1:138">
      <c r="B45" s="5"/>
      <c r="BO45" s="65"/>
    </row>
    <row r="46" spans="1:138">
      <c r="B46" s="5"/>
      <c r="AX46" s="8"/>
      <c r="AY46" s="8"/>
      <c r="AZ46" s="8"/>
      <c r="BA46" s="8"/>
      <c r="BO46" s="65"/>
    </row>
    <row r="47" spans="1:138">
      <c r="B47" s="5"/>
      <c r="AZ47" s="8"/>
      <c r="BA47" s="8"/>
      <c r="BO47" s="65"/>
    </row>
    <row r="48" spans="1:138">
      <c r="B48" s="5"/>
      <c r="C48" s="69"/>
      <c r="D48" s="45"/>
      <c r="E48" s="45"/>
      <c r="G48" s="45"/>
      <c r="H48" s="45"/>
      <c r="I48" s="46"/>
      <c r="AS48" s="8"/>
      <c r="AU48" s="8"/>
      <c r="AX48" s="8"/>
      <c r="AY48" s="8"/>
      <c r="AZ48" s="8"/>
      <c r="BA48" s="8"/>
    </row>
    <row r="49" spans="2:67">
      <c r="C49" s="70"/>
      <c r="D49" s="47"/>
      <c r="E49" s="47"/>
      <c r="G49" s="7"/>
      <c r="H49" s="7"/>
      <c r="I49" s="7"/>
      <c r="AX49" s="8"/>
      <c r="AY49" s="8"/>
      <c r="AZ49" s="8"/>
      <c r="BA49" s="8"/>
    </row>
    <row r="50" spans="2:67">
      <c r="BO50" s="65"/>
    </row>
    <row r="51" spans="2:67">
      <c r="C51" s="71"/>
      <c r="D51" s="44"/>
      <c r="E51" s="5"/>
      <c r="F51" s="44"/>
      <c r="G51" s="44"/>
      <c r="H51" s="44"/>
      <c r="I51" s="44"/>
      <c r="AV51" s="53"/>
    </row>
    <row r="52" spans="2:67">
      <c r="C52" s="71"/>
      <c r="D52" s="44"/>
      <c r="E52" s="5"/>
      <c r="F52" s="44"/>
      <c r="G52" s="44"/>
      <c r="H52" s="44"/>
      <c r="I52" s="44"/>
    </row>
    <row r="53" spans="2:67">
      <c r="C53" s="71"/>
      <c r="D53" s="44"/>
      <c r="E53" s="5"/>
      <c r="F53" s="44"/>
      <c r="G53" s="44"/>
      <c r="H53" s="44"/>
      <c r="I53" s="44"/>
    </row>
    <row r="54" spans="2:67">
      <c r="B54" s="6"/>
      <c r="C54" s="71"/>
      <c r="D54" s="44"/>
      <c r="E54" s="5"/>
      <c r="F54" s="44"/>
      <c r="G54" s="44"/>
      <c r="H54" s="44"/>
      <c r="I54" s="44"/>
    </row>
    <row r="55" spans="2:67">
      <c r="B55" s="5"/>
      <c r="C55" s="71"/>
      <c r="D55" s="44"/>
      <c r="E55" s="5"/>
      <c r="F55" s="44"/>
      <c r="G55" s="44"/>
      <c r="H55" s="44"/>
      <c r="I55" s="44"/>
    </row>
    <row r="56" spans="2:67">
      <c r="B56" s="5"/>
    </row>
    <row r="57" spans="2:67">
      <c r="B57" s="5"/>
    </row>
    <row r="58" spans="2:67">
      <c r="B58" s="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Q58"/>
  <sheetViews>
    <sheetView topLeftCell="L24" workbookViewId="0">
      <selection activeCell="Y41" sqref="Y41"/>
    </sheetView>
  </sheetViews>
  <sheetFormatPr defaultColWidth="11.42578125" defaultRowHeight="15"/>
  <cols>
    <col min="3" max="3" width="11.42578125" style="42"/>
    <col min="5" max="5" width="15.28515625" bestFit="1" customWidth="1"/>
    <col min="7" max="13" width="11.42578125" customWidth="1"/>
    <col min="14" max="14" width="11.42578125" style="42" customWidth="1"/>
    <col min="15" max="25" width="11.42578125" customWidth="1"/>
    <col min="26" max="26" width="11.42578125" style="42" customWidth="1"/>
    <col min="27" max="34" width="11.42578125" customWidth="1"/>
    <col min="35" max="58" width="11.42578125" style="7" customWidth="1"/>
    <col min="59" max="136" width="11.42578125" style="14" customWidth="1"/>
    <col min="137" max="139" width="11.42578125" style="14"/>
    <col min="140" max="147" width="11.42578125" style="10"/>
  </cols>
  <sheetData>
    <row r="1" spans="1:138">
      <c r="C1" s="42" t="s">
        <v>0</v>
      </c>
      <c r="D1" t="s">
        <v>1</v>
      </c>
      <c r="E1" t="s">
        <v>58</v>
      </c>
      <c r="G1" t="s">
        <v>5</v>
      </c>
      <c r="H1" t="s">
        <v>2</v>
      </c>
      <c r="I1" t="s">
        <v>3</v>
      </c>
      <c r="J1" t="s">
        <v>4</v>
      </c>
      <c r="L1" s="66" t="s">
        <v>63</v>
      </c>
      <c r="M1" s="13"/>
      <c r="N1" s="27" t="s">
        <v>61</v>
      </c>
      <c r="O1" s="7"/>
      <c r="Q1" s="28"/>
      <c r="S1" s="30" t="s">
        <v>39</v>
      </c>
      <c r="T1" s="30" t="s">
        <v>40</v>
      </c>
      <c r="V1" t="s">
        <v>56</v>
      </c>
      <c r="W1" t="s">
        <v>57</v>
      </c>
      <c r="X1" t="s">
        <v>59</v>
      </c>
      <c r="Y1" t="s">
        <v>60</v>
      </c>
      <c r="Z1" s="27" t="s">
        <v>62</v>
      </c>
      <c r="AE1" t="s">
        <v>56</v>
      </c>
      <c r="AF1" t="s">
        <v>57</v>
      </c>
      <c r="AG1" t="s">
        <v>59</v>
      </c>
      <c r="AH1" t="s">
        <v>60</v>
      </c>
      <c r="AJ1" s="66" t="s">
        <v>63</v>
      </c>
      <c r="AK1" s="13"/>
      <c r="AL1" s="27" t="s">
        <v>61</v>
      </c>
      <c r="AN1"/>
      <c r="AO1" s="28"/>
      <c r="AP1"/>
      <c r="AQ1" s="30" t="s">
        <v>39</v>
      </c>
      <c r="AR1" s="30" t="s">
        <v>40</v>
      </c>
      <c r="AS1"/>
      <c r="AT1" t="s">
        <v>56</v>
      </c>
      <c r="AU1" t="s">
        <v>57</v>
      </c>
      <c r="AV1" t="s">
        <v>59</v>
      </c>
      <c r="AW1" t="s">
        <v>60</v>
      </c>
      <c r="AX1" s="27" t="s">
        <v>62</v>
      </c>
      <c r="AY1"/>
      <c r="AZ1"/>
      <c r="BA1"/>
      <c r="BB1"/>
      <c r="BC1" t="s">
        <v>56</v>
      </c>
      <c r="BD1" t="s">
        <v>57</v>
      </c>
      <c r="BE1" t="s">
        <v>59</v>
      </c>
      <c r="BF1" t="s">
        <v>60</v>
      </c>
      <c r="BG1" s="51"/>
      <c r="BH1" s="51"/>
      <c r="BJ1" s="51"/>
      <c r="BT1" s="51"/>
      <c r="BW1" s="49"/>
      <c r="BY1" s="50"/>
      <c r="BZ1" s="51"/>
      <c r="CB1" s="51"/>
      <c r="CC1" s="51"/>
      <c r="CE1" s="51"/>
      <c r="CF1" s="51"/>
      <c r="CO1" s="51"/>
      <c r="CR1" s="49"/>
      <c r="CT1" s="50"/>
      <c r="CU1" s="51"/>
      <c r="CW1" s="51"/>
      <c r="CX1" s="51"/>
      <c r="CZ1" s="51"/>
      <c r="DO1" s="51"/>
      <c r="DR1" s="49"/>
      <c r="DT1" s="50"/>
      <c r="DU1" s="51"/>
      <c r="DZ1" s="51"/>
    </row>
    <row r="2" spans="1:138">
      <c r="A2" s="67"/>
      <c r="L2" s="66" t="s">
        <v>64</v>
      </c>
      <c r="M2" s="13"/>
      <c r="N2" s="19" t="s">
        <v>41</v>
      </c>
      <c r="O2" s="40" t="s">
        <v>42</v>
      </c>
      <c r="R2" s="29" t="s">
        <v>45</v>
      </c>
      <c r="S2" s="12">
        <f>19-6.4</f>
        <v>12.6</v>
      </c>
      <c r="T2" s="12">
        <v>-1.9</v>
      </c>
      <c r="Z2" s="19" t="s">
        <v>43</v>
      </c>
      <c r="AA2" s="12" t="s">
        <v>44</v>
      </c>
      <c r="AJ2" s="66" t="s">
        <v>65</v>
      </c>
      <c r="AK2" s="13"/>
      <c r="AL2" s="19" t="s">
        <v>41</v>
      </c>
      <c r="AM2" s="40" t="s">
        <v>42</v>
      </c>
      <c r="AN2"/>
      <c r="AO2"/>
      <c r="AP2" s="29" t="s">
        <v>45</v>
      </c>
      <c r="AQ2" s="12">
        <f>19-6.4</f>
        <v>12.6</v>
      </c>
      <c r="AR2" s="12">
        <v>-1.9</v>
      </c>
      <c r="AS2"/>
      <c r="AT2"/>
      <c r="AU2"/>
      <c r="AV2"/>
      <c r="AW2"/>
      <c r="AX2" s="19" t="s">
        <v>43</v>
      </c>
      <c r="AY2" s="12" t="s">
        <v>44</v>
      </c>
      <c r="AZ2"/>
      <c r="BA2"/>
      <c r="BB2"/>
      <c r="BC2"/>
      <c r="BD2"/>
      <c r="BE2"/>
      <c r="BF2"/>
      <c r="BG2" s="50"/>
      <c r="BH2" s="50"/>
      <c r="BJ2" s="50"/>
      <c r="BK2" s="50"/>
      <c r="BT2" s="50"/>
      <c r="BX2" s="50"/>
      <c r="BY2" s="52"/>
      <c r="BZ2" s="50"/>
      <c r="CA2" s="50"/>
      <c r="CB2" s="50"/>
      <c r="CC2" s="50"/>
      <c r="CE2" s="50"/>
      <c r="CF2" s="50"/>
      <c r="CG2" s="50"/>
      <c r="CO2" s="50"/>
      <c r="CS2" s="50"/>
      <c r="CT2" s="52"/>
      <c r="CU2" s="50"/>
      <c r="CV2" s="50"/>
      <c r="CW2" s="50"/>
      <c r="CX2" s="50"/>
      <c r="CZ2" s="50"/>
      <c r="DA2" s="50"/>
      <c r="DO2" s="50"/>
      <c r="DP2" s="50"/>
      <c r="DS2" s="50"/>
      <c r="DT2" s="50"/>
      <c r="DU2" s="50"/>
      <c r="DZ2" s="50"/>
      <c r="EA2" s="50"/>
    </row>
    <row r="3" spans="1:138">
      <c r="H3" t="s">
        <v>39</v>
      </c>
      <c r="J3" t="s">
        <v>40</v>
      </c>
      <c r="L3" s="66"/>
      <c r="M3" s="13"/>
      <c r="N3" s="20">
        <f>T4/S4</f>
        <v>0.37735849056603771</v>
      </c>
      <c r="O3" s="39">
        <f>T2-N3*S2</f>
        <v>-6.6547169811320757</v>
      </c>
      <c r="R3" s="29" t="s">
        <v>46</v>
      </c>
      <c r="S3" s="12">
        <v>40.5</v>
      </c>
      <c r="T3" s="12">
        <v>33.6</v>
      </c>
      <c r="U3" s="10"/>
      <c r="V3" s="30"/>
      <c r="W3" s="30"/>
      <c r="X3" s="30"/>
      <c r="Z3" s="21">
        <f>(T3-T2)/(S3-S2)</f>
        <v>1.2724014336917564</v>
      </c>
      <c r="AA3" s="12">
        <f>T2-Z3*S2</f>
        <v>-17.93225806451613</v>
      </c>
      <c r="AJ3" s="66"/>
      <c r="AK3" s="13"/>
      <c r="AL3" s="20">
        <f>AR4/AQ4</f>
        <v>0.37735849056603771</v>
      </c>
      <c r="AM3" s="39">
        <f>AR2-AL3*AQ2</f>
        <v>-6.6547169811320757</v>
      </c>
      <c r="AN3"/>
      <c r="AO3"/>
      <c r="AP3" s="29" t="s">
        <v>46</v>
      </c>
      <c r="AQ3" s="12">
        <v>23.5</v>
      </c>
      <c r="AR3" s="12">
        <v>35</v>
      </c>
      <c r="AS3" s="10"/>
      <c r="AT3" s="30"/>
      <c r="AU3" s="30"/>
      <c r="AV3" s="30"/>
      <c r="AW3"/>
      <c r="AX3" s="21">
        <f>(AR3-AR2)/(AQ3-AQ2)</f>
        <v>3.3853211009174311</v>
      </c>
      <c r="AY3" s="12">
        <f>AR2-AX3*AQ2</f>
        <v>-44.555045871559628</v>
      </c>
      <c r="AZ3"/>
      <c r="BA3"/>
      <c r="BB3"/>
      <c r="BC3"/>
      <c r="BD3"/>
      <c r="BE3"/>
      <c r="BF3"/>
      <c r="BJ3" s="50"/>
      <c r="BK3" s="50"/>
      <c r="BQ3" s="57"/>
      <c r="BR3" s="57"/>
      <c r="BT3" s="58"/>
      <c r="BX3" s="50"/>
      <c r="BY3" s="52"/>
      <c r="BZ3" s="50"/>
      <c r="CE3" s="50"/>
      <c r="CL3" s="57"/>
      <c r="CM3" s="57"/>
      <c r="CO3" s="58"/>
      <c r="CS3" s="50"/>
      <c r="CT3" s="52"/>
      <c r="CU3" s="50"/>
      <c r="CZ3" s="50"/>
      <c r="DA3" s="50"/>
      <c r="DO3" s="58"/>
      <c r="DP3" s="58"/>
      <c r="DS3" s="50"/>
      <c r="DT3" s="50"/>
      <c r="DU3" s="50"/>
      <c r="DW3" s="51"/>
      <c r="DX3" s="51"/>
      <c r="DZ3" s="50"/>
      <c r="EA3" s="50"/>
    </row>
    <row r="4" spans="1:138">
      <c r="L4" s="66"/>
      <c r="M4" s="13"/>
      <c r="N4" s="20"/>
      <c r="O4" s="39"/>
      <c r="R4" s="29" t="s">
        <v>47</v>
      </c>
      <c r="S4" s="12">
        <v>-15.9</v>
      </c>
      <c r="T4" s="12">
        <v>-6</v>
      </c>
      <c r="U4" s="10"/>
      <c r="V4" s="10"/>
      <c r="W4" s="10"/>
      <c r="X4" s="29"/>
      <c r="Z4" s="19"/>
      <c r="AA4" s="12"/>
      <c r="AJ4" s="66"/>
      <c r="AK4" s="13"/>
      <c r="AL4" s="20"/>
      <c r="AM4" s="39"/>
      <c r="AN4"/>
      <c r="AO4"/>
      <c r="AP4" s="29" t="s">
        <v>47</v>
      </c>
      <c r="AQ4" s="12">
        <v>-15.9</v>
      </c>
      <c r="AR4" s="12">
        <v>-6</v>
      </c>
      <c r="AS4" s="10"/>
      <c r="AT4" s="10"/>
      <c r="AU4" s="10"/>
      <c r="AV4" s="29"/>
      <c r="AW4"/>
      <c r="AX4" s="19"/>
      <c r="AY4" s="12"/>
      <c r="AZ4"/>
      <c r="BA4"/>
      <c r="BB4"/>
      <c r="BC4"/>
      <c r="BD4"/>
      <c r="BE4"/>
      <c r="BF4"/>
      <c r="BJ4" s="50"/>
      <c r="BK4" s="50"/>
      <c r="BT4" s="58"/>
      <c r="BU4" s="58"/>
      <c r="BX4" s="50"/>
      <c r="BY4" s="52"/>
      <c r="BZ4" s="50"/>
      <c r="CE4" s="50"/>
      <c r="CF4" s="50"/>
      <c r="CO4" s="58"/>
      <c r="CP4" s="58"/>
      <c r="CS4" s="50"/>
      <c r="CT4" s="52"/>
      <c r="CU4" s="50"/>
      <c r="CZ4" s="50"/>
      <c r="DA4" s="50"/>
      <c r="DO4" s="58"/>
      <c r="DP4" s="58"/>
      <c r="DS4" s="50"/>
      <c r="DT4" s="50"/>
      <c r="DU4" s="50"/>
      <c r="DV4" s="50"/>
      <c r="DW4" s="50"/>
      <c r="DX4" s="50"/>
      <c r="DZ4" s="50"/>
      <c r="EA4" s="50"/>
    </row>
    <row r="5" spans="1:138" ht="30">
      <c r="L5" s="66"/>
      <c r="M5" s="13"/>
      <c r="N5" s="56" t="s">
        <v>52</v>
      </c>
      <c r="O5" s="23" t="s">
        <v>44</v>
      </c>
      <c r="P5" s="23" t="s">
        <v>48</v>
      </c>
      <c r="Q5" s="23" t="s">
        <v>49</v>
      </c>
      <c r="R5" s="24" t="s">
        <v>50</v>
      </c>
      <c r="S5" s="24" t="s">
        <v>51</v>
      </c>
      <c r="T5" s="23" t="s">
        <v>53</v>
      </c>
      <c r="U5" s="23" t="s">
        <v>54</v>
      </c>
      <c r="Z5" s="55" t="s">
        <v>42</v>
      </c>
      <c r="AA5" s="26" t="s">
        <v>48</v>
      </c>
      <c r="AB5" s="26" t="s">
        <v>49</v>
      </c>
      <c r="AC5" s="25" t="s">
        <v>50</v>
      </c>
      <c r="AD5" s="25" t="s">
        <v>51</v>
      </c>
      <c r="AJ5" s="66"/>
      <c r="AK5" s="13"/>
      <c r="AL5" s="56" t="s">
        <v>52</v>
      </c>
      <c r="AM5" s="23" t="s">
        <v>44</v>
      </c>
      <c r="AN5" s="23" t="s">
        <v>48</v>
      </c>
      <c r="AO5" s="23" t="s">
        <v>49</v>
      </c>
      <c r="AP5" s="24" t="s">
        <v>50</v>
      </c>
      <c r="AQ5" s="24" t="s">
        <v>51</v>
      </c>
      <c r="AR5" s="23" t="s">
        <v>53</v>
      </c>
      <c r="AS5" s="23" t="s">
        <v>54</v>
      </c>
      <c r="AT5"/>
      <c r="AU5"/>
      <c r="AV5"/>
      <c r="AW5"/>
      <c r="AX5" s="55" t="s">
        <v>42</v>
      </c>
      <c r="AY5" s="26" t="s">
        <v>48</v>
      </c>
      <c r="AZ5" s="26" t="s">
        <v>49</v>
      </c>
      <c r="BA5" s="25" t="s">
        <v>50</v>
      </c>
      <c r="BB5" s="25" t="s">
        <v>51</v>
      </c>
      <c r="BC5"/>
      <c r="BD5"/>
      <c r="BE5"/>
      <c r="BF5"/>
      <c r="BH5" s="50"/>
      <c r="BI5" s="50"/>
      <c r="BJ5" s="59"/>
      <c r="BK5" s="60"/>
      <c r="BL5" s="60"/>
      <c r="BM5" s="59"/>
      <c r="BN5" s="59"/>
      <c r="BS5" s="50"/>
      <c r="BT5" s="60"/>
      <c r="BU5" s="61"/>
      <c r="BV5" s="61"/>
      <c r="BW5" s="61"/>
      <c r="BX5" s="59"/>
      <c r="BY5" s="59"/>
      <c r="BZ5" s="61"/>
      <c r="CA5" s="61"/>
      <c r="CC5" s="50"/>
      <c r="CD5" s="50"/>
      <c r="CE5" s="59"/>
      <c r="CF5" s="60"/>
      <c r="CG5" s="60"/>
      <c r="CH5" s="59"/>
      <c r="CI5" s="59"/>
      <c r="CN5" s="50"/>
      <c r="CO5" s="60"/>
      <c r="CP5" s="61"/>
      <c r="CQ5" s="61"/>
      <c r="CR5" s="61"/>
      <c r="CS5" s="59"/>
      <c r="CT5" s="59"/>
      <c r="CU5" s="61"/>
      <c r="CV5" s="61"/>
      <c r="CX5" s="50"/>
      <c r="CY5" s="50"/>
      <c r="CZ5" s="59"/>
      <c r="DA5" s="60"/>
      <c r="DB5" s="60"/>
      <c r="DC5" s="59"/>
      <c r="DD5" s="59"/>
      <c r="DO5" s="60"/>
      <c r="DP5" s="61"/>
      <c r="DQ5" s="61"/>
      <c r="DR5" s="61"/>
      <c r="DS5" s="59"/>
      <c r="DT5" s="59"/>
      <c r="DU5" s="61"/>
      <c r="DV5" s="61"/>
      <c r="DZ5" s="59"/>
      <c r="EA5" s="60"/>
      <c r="EB5" s="60"/>
      <c r="EC5" s="59"/>
      <c r="ED5" s="59"/>
    </row>
    <row r="6" spans="1:138">
      <c r="A6">
        <v>1</v>
      </c>
      <c r="B6" t="s">
        <v>66</v>
      </c>
      <c r="C6" s="1">
        <f>[2]Tabelle1!$D$2</f>
        <v>42436</v>
      </c>
      <c r="D6" s="2">
        <f>[2]Tabelle1!$I$16</f>
        <v>0.78749999999999998</v>
      </c>
      <c r="E6" s="16">
        <f>C6+D6</f>
        <v>42436.787499999999</v>
      </c>
      <c r="F6" s="4"/>
      <c r="H6" s="5"/>
      <c r="I6" s="5"/>
      <c r="J6" s="5"/>
      <c r="K6" s="5"/>
      <c r="L6" s="4"/>
      <c r="V6" s="9">
        <f>AVERAGE(T6:T9)</f>
        <v>0.41458681228084138</v>
      </c>
      <c r="W6" s="7">
        <f>STDEV(T6:T9)</f>
        <v>2.6293348437939422E-2</v>
      </c>
      <c r="X6" s="9">
        <f>AVERAGE(U6:U9)</f>
        <v>0.9297724224118753</v>
      </c>
      <c r="Y6" s="7">
        <f>STDEV(U6:U9)</f>
        <v>2.7630299525916335E-2</v>
      </c>
      <c r="AE6" s="9">
        <f>AVERAGE(AC6:AC9)</f>
        <v>0.4378731588464102</v>
      </c>
      <c r="AF6" s="7">
        <f>STDEV(AC6:AC9)</f>
        <v>3.3741132271260944E-2</v>
      </c>
      <c r="AG6" s="9">
        <f>AVERAGE(AD6:AD9)</f>
        <v>0.83238452580367972</v>
      </c>
      <c r="AH6" s="7">
        <f>STDEV(AD6:AD9)</f>
        <v>5.6015113774410721E-2</v>
      </c>
      <c r="AJ6" s="4"/>
      <c r="AK6"/>
      <c r="AL6" s="42"/>
      <c r="AM6"/>
      <c r="AN6"/>
      <c r="AO6"/>
      <c r="AP6"/>
      <c r="AQ6"/>
      <c r="AR6"/>
      <c r="AS6"/>
      <c r="AT6" s="9">
        <f>AVERAGE(AR6:AR9)</f>
        <v>0.33525153863871393</v>
      </c>
      <c r="AU6" s="7">
        <f>STDEV(AR6:AR9)</f>
        <v>4.7380446744706697E-3</v>
      </c>
      <c r="AV6" s="9">
        <f>AVERAGE(AS6:AS9)</f>
        <v>0.95730202964491062</v>
      </c>
      <c r="AW6" s="7">
        <f>STDEV(AS6:AS9)</f>
        <v>1.3698063894336455E-2</v>
      </c>
      <c r="AX6" s="42"/>
      <c r="AY6"/>
      <c r="AZ6"/>
      <c r="BA6"/>
      <c r="BB6"/>
      <c r="BC6" s="9">
        <f>AVERAGE(BA6:BA9)</f>
        <v>0.35561842365790119</v>
      </c>
      <c r="BD6" s="7">
        <f>STDEV(BA6:BA9)</f>
        <v>2.8768322575165694E-3</v>
      </c>
      <c r="BE6" s="9">
        <f>AVERAGE(BB6:BB9)</f>
        <v>0.8723375265587674</v>
      </c>
      <c r="BF6" s="7">
        <f>STDEV(BB6:BB9)</f>
        <v>4.2663292329187009E-2</v>
      </c>
      <c r="BO6" s="62"/>
      <c r="BQ6" s="52"/>
      <c r="BR6" s="52"/>
      <c r="BS6" s="58"/>
      <c r="CB6" s="62"/>
      <c r="CK6" s="52"/>
      <c r="CL6" s="52"/>
      <c r="CM6" s="52"/>
      <c r="CN6" s="58"/>
      <c r="DG6" s="57"/>
      <c r="DW6" s="62"/>
      <c r="EH6" s="57"/>
    </row>
    <row r="7" spans="1:138">
      <c r="B7" s="7" t="s">
        <v>67</v>
      </c>
      <c r="C7" s="7"/>
      <c r="D7" s="7"/>
      <c r="E7" s="7"/>
      <c r="F7" s="4"/>
      <c r="H7" s="5"/>
      <c r="I7" s="5"/>
      <c r="J7" s="5"/>
      <c r="K7" s="5"/>
      <c r="L7" s="4"/>
      <c r="AJ7" s="4"/>
      <c r="AK7"/>
      <c r="AL7" s="42"/>
      <c r="AM7"/>
      <c r="AN7"/>
      <c r="AO7"/>
      <c r="AP7"/>
      <c r="AQ7"/>
      <c r="AR7"/>
      <c r="AS7"/>
      <c r="AT7"/>
      <c r="AU7"/>
      <c r="AV7"/>
      <c r="AW7"/>
      <c r="AX7" s="42"/>
      <c r="AY7"/>
      <c r="AZ7"/>
      <c r="BA7"/>
      <c r="BB7"/>
      <c r="BC7"/>
      <c r="BD7"/>
      <c r="BE7"/>
      <c r="BF7"/>
      <c r="BQ7" s="52"/>
      <c r="BR7" s="52"/>
      <c r="BS7" s="58"/>
      <c r="CK7" s="52"/>
      <c r="CL7" s="52"/>
      <c r="CM7" s="52"/>
      <c r="CN7" s="58"/>
      <c r="DF7" s="57"/>
      <c r="DG7" s="57"/>
      <c r="DJ7" s="57"/>
    </row>
    <row r="8" spans="1:138">
      <c r="B8" t="s">
        <v>68</v>
      </c>
      <c r="C8"/>
      <c r="F8" s="4"/>
      <c r="H8" s="5">
        <v>30.192870107902596</v>
      </c>
      <c r="I8" s="5">
        <v>-7.5290509386092115</v>
      </c>
      <c r="J8" s="5">
        <v>7.9353662594082994</v>
      </c>
      <c r="K8" s="5"/>
      <c r="L8" s="4"/>
      <c r="N8" s="42">
        <f t="shared" ref="N8:N21" si="0">(J8-$T$3)/(H8-$S$3)</f>
        <v>2.4899883875790754</v>
      </c>
      <c r="O8">
        <f>J8-N8*H8</f>
        <v>-67.244529696952554</v>
      </c>
      <c r="P8">
        <f t="shared" ref="P8:P21" si="1">(O8-$O$3)/($N$3-N8)</f>
        <v>28.67980463662186</v>
      </c>
      <c r="Q8">
        <f t="shared" ref="Q8:Q21" si="2">$N$3*P8+$O$3</f>
        <v>4.1678508062723996</v>
      </c>
      <c r="R8">
        <f>EXP((Q8-$T$2)/$T$4)</f>
        <v>0.3637427224481159</v>
      </c>
      <c r="S8">
        <f>(J8-$T$3)/(Q8-$T$3)</f>
        <v>0.87199319260250252</v>
      </c>
      <c r="T8">
        <f t="shared" ref="T8" si="3">1/(S8/R8-S8+1)</f>
        <v>0.3959946073002743</v>
      </c>
      <c r="U8">
        <f t="shared" ref="U8" si="4">(S8/R8)/(S8/R8+1-S8)</f>
        <v>0.94930999457286613</v>
      </c>
      <c r="Z8" s="42">
        <f t="shared" ref="Z8" si="5">J8-H8*$N$3</f>
        <v>-3.4581696303662639</v>
      </c>
      <c r="AA8">
        <f t="shared" ref="AA8" si="6">($AA$3-Z8)/($N$3-$Z$3)</f>
        <v>16.17138992639018</v>
      </c>
      <c r="AB8">
        <f t="shared" ref="AB8" si="7">$N$3*AA8+Z8</f>
        <v>2.6442416626111624</v>
      </c>
      <c r="AC8">
        <f>EXP((J8-AB8)/$T$4)</f>
        <v>0.41401457541248932</v>
      </c>
      <c r="AD8">
        <f>(AB8-$T$3)/($T$2-$T$3)</f>
        <v>0.87199319260250252</v>
      </c>
      <c r="AJ8" s="4"/>
      <c r="AK8"/>
      <c r="AL8" s="42">
        <f t="shared" ref="AL8" si="8">(J8-$AR$3)/(H8-$AQ$3)</f>
        <v>-4.0438008364505951</v>
      </c>
      <c r="AM8">
        <f t="shared" ref="AM8" si="9">J8-AL8*H8</f>
        <v>130.029319656589</v>
      </c>
      <c r="AN8">
        <f t="shared" ref="AN8" si="10">(AM8-$AM$3)/($AL$3-AL8)</f>
        <v>30.915881226554781</v>
      </c>
      <c r="AO8">
        <f t="shared" ref="AO8:AO37" si="11">$AL$3*AN8+$AM$3</f>
        <v>5.0116532930395383</v>
      </c>
      <c r="AP8">
        <f t="shared" ref="AP8:AP37" si="12">EXP((AO8-$AR$2)/$AR$4)</f>
        <v>0.31602238935794114</v>
      </c>
      <c r="AQ8">
        <f t="shared" ref="AQ8" si="13">(J8-$AR$3)/(AO8-$AR$3)</f>
        <v>0.90250502987248205</v>
      </c>
      <c r="AR8">
        <f t="shared" ref="AR8" si="14">1/(AQ8/AP8-AQ8+1)</f>
        <v>0.33860184215759698</v>
      </c>
      <c r="AS8">
        <f t="shared" ref="AS8" si="15">(AQ8/AP8)/(AQ8/AP8+1-AQ8)</f>
        <v>0.96698802351372248</v>
      </c>
      <c r="AT8"/>
      <c r="AU8"/>
      <c r="AV8"/>
      <c r="AW8"/>
      <c r="AX8" s="42">
        <f t="shared" ref="AX8" si="16">J8-H8*$AL$3</f>
        <v>-3.4581696303662639</v>
      </c>
      <c r="AY8">
        <f t="shared" ref="AY8:AY37" si="17">($AY$3-AX8)/($N$3-$AX$3)</f>
        <v>13.662695174389944</v>
      </c>
      <c r="AZ8">
        <f t="shared" ref="AZ8" si="18">$AL$3*AY8+AX8</f>
        <v>1.6975643977054125</v>
      </c>
      <c r="BA8">
        <f t="shared" ref="BA8" si="19">EXP((J8-AZ8)/$AR$4)</f>
        <v>0.35358419606027502</v>
      </c>
      <c r="BB8">
        <f t="shared" ref="BB8" si="20">(AZ8-$AR$3)/($AR$2-$AR$3)</f>
        <v>0.90250502987248205</v>
      </c>
      <c r="BC8"/>
      <c r="BD8"/>
      <c r="BE8"/>
      <c r="BF8"/>
      <c r="BQ8" s="52"/>
      <c r="BR8" s="52"/>
      <c r="BS8" s="58"/>
      <c r="CK8" s="52"/>
      <c r="CL8" s="52"/>
      <c r="CM8" s="52"/>
      <c r="CN8" s="58"/>
      <c r="DF8" s="57"/>
      <c r="DG8" s="57"/>
      <c r="DJ8" s="57"/>
    </row>
    <row r="9" spans="1:138">
      <c r="B9" s="6" t="s">
        <v>69</v>
      </c>
      <c r="C9" s="6"/>
      <c r="D9" s="6"/>
      <c r="F9" s="4"/>
      <c r="H9" s="5">
        <v>30.668615628941318</v>
      </c>
      <c r="I9" s="5">
        <v>-18.517680153405703</v>
      </c>
      <c r="J9" s="5">
        <v>10.093084211054689</v>
      </c>
      <c r="K9" s="5"/>
      <c r="L9" s="4"/>
      <c r="N9" s="42">
        <f t="shared" si="0"/>
        <v>2.3910077057046237</v>
      </c>
      <c r="O9">
        <f>J9-N9*H9</f>
        <v>-63.235812081037253</v>
      </c>
      <c r="P9">
        <f t="shared" si="1"/>
        <v>28.098784373429748</v>
      </c>
      <c r="Q9">
        <f t="shared" si="2"/>
        <v>3.9485978767659411</v>
      </c>
      <c r="R9">
        <f>EXP((Q9-$T$2)/$T$4)</f>
        <v>0.37728050889024844</v>
      </c>
      <c r="S9">
        <f>(J9-$T$3)/(Q9-$T$3)</f>
        <v>0.7927758590048567</v>
      </c>
      <c r="T9">
        <f t="shared" ref="T9" si="21">1/(S9/R9-S9+1)</f>
        <v>0.43317901726140845</v>
      </c>
      <c r="U9">
        <f t="shared" ref="U9" si="22">(S9/R9)/(S9/R9+1-S9)</f>
        <v>0.91023485025088435</v>
      </c>
      <c r="Z9" s="42">
        <f t="shared" ref="Z9:Z37" si="23">J9-H9*$N$3</f>
        <v>-1.4799782904325998</v>
      </c>
      <c r="AA9">
        <f t="shared" ref="AA9:AA37" si="24">($AA$3-Z9)/($N$3-$Z$3)</f>
        <v>18.381553533764496</v>
      </c>
      <c r="AB9">
        <f t="shared" ref="AB9:AB37" si="25">$N$3*AA9+Z9</f>
        <v>5.4564570053275867</v>
      </c>
      <c r="AC9">
        <f t="shared" ref="AC9:AC37" si="26">EXP((J9-AB9)/$T$4)</f>
        <v>0.46173174228033104</v>
      </c>
      <c r="AD9">
        <f t="shared" ref="AD9:AD37" si="27">(AB9-$T$3)/($T$2-$T$3)</f>
        <v>0.79277585900485681</v>
      </c>
      <c r="AJ9" s="4"/>
      <c r="AK9"/>
      <c r="AL9" s="42">
        <f t="shared" ref="AL9:AL37" si="28">(J9-$AR$3)/(H9-$AQ$3)</f>
        <v>-3.4744387310139042</v>
      </c>
      <c r="AM9">
        <f t="shared" ref="AM9:AM37" si="29">J9-AL9*H9</f>
        <v>116.64931017882675</v>
      </c>
      <c r="AN9">
        <f t="shared" ref="AN9:AN37" si="30">(AM9-$AM$3)/($AL$3-AL9)</f>
        <v>32.012076458526963</v>
      </c>
      <c r="AO9">
        <f t="shared" si="11"/>
        <v>5.4253118711422488</v>
      </c>
      <c r="AP9">
        <f t="shared" si="12"/>
        <v>0.29496891181986457</v>
      </c>
      <c r="AQ9">
        <f t="shared" ref="AQ9:AQ37" si="31">(J9-$AR$3)/(AO9-$AR$3)</f>
        <v>0.84217002324505252</v>
      </c>
      <c r="AR9">
        <f t="shared" ref="AR9:AR37" si="32">1/(AQ9/AP9-AQ9+1)</f>
        <v>0.33190123511983094</v>
      </c>
      <c r="AS9">
        <f t="shared" ref="AS9:AS37" si="33">(AQ9/AP9)/(AQ9/AP9+1-AQ9)</f>
        <v>0.94761603577609865</v>
      </c>
      <c r="AT9"/>
      <c r="AU9"/>
      <c r="AV9"/>
      <c r="AW9"/>
      <c r="AX9" s="42">
        <f t="shared" ref="AX9:AX37" si="34">J9-H9*$AL$3</f>
        <v>-1.4799782904325998</v>
      </c>
      <c r="AY9">
        <f t="shared" si="17"/>
        <v>14.320346746628926</v>
      </c>
      <c r="AZ9">
        <f t="shared" ref="AZ9:AZ37" si="35">$AL$3*AY9+AX9</f>
        <v>3.9239261422575611</v>
      </c>
      <c r="BA9">
        <f t="shared" ref="BA9:BA37" si="36">EXP((J9-AZ9)/$AR$4)</f>
        <v>0.35765265125552737</v>
      </c>
      <c r="BB9">
        <f t="shared" ref="BB9:BB37" si="37">(AZ9-$AR$3)/($AR$2-$AR$3)</f>
        <v>0.84217002324505263</v>
      </c>
      <c r="BC9"/>
      <c r="BD9"/>
      <c r="BE9"/>
      <c r="BF9"/>
      <c r="BQ9" s="52"/>
      <c r="BR9" s="52"/>
      <c r="BS9" s="58"/>
      <c r="CK9" s="52"/>
      <c r="CL9" s="52"/>
      <c r="CM9" s="52"/>
      <c r="CN9" s="58"/>
      <c r="DF9" s="57"/>
      <c r="DG9" s="57"/>
      <c r="DJ9" s="57"/>
    </row>
    <row r="10" spans="1:138">
      <c r="A10">
        <v>2</v>
      </c>
      <c r="B10" t="s">
        <v>70</v>
      </c>
      <c r="C10" s="1">
        <f>[2]Tabelle2!$D$2</f>
        <v>42437</v>
      </c>
      <c r="D10" s="2">
        <f>[2]Tabelle2!$I$16</f>
        <v>0.4861111111111111</v>
      </c>
      <c r="E10" s="16">
        <f>C10+D10</f>
        <v>42437.486111111109</v>
      </c>
      <c r="F10" s="4"/>
      <c r="H10" s="5"/>
      <c r="I10" s="5"/>
      <c r="J10" s="5"/>
      <c r="K10" s="5"/>
      <c r="L10" s="4"/>
      <c r="V10" s="9">
        <f>AVERAGE(T10:T13)</f>
        <v>0.40776932761364071</v>
      </c>
      <c r="W10" s="7">
        <f>STDEV(T10:T13)</f>
        <v>0.15957518925393618</v>
      </c>
      <c r="X10" s="9">
        <f>AVERAGE(U10:U13)</f>
        <v>0.94508701533093475</v>
      </c>
      <c r="Y10" s="7">
        <f>STDEV(U10:U13)</f>
        <v>2.8664178059545763E-2</v>
      </c>
      <c r="AE10" s="9">
        <f>AVERAGE(AC10:AC13)</f>
        <v>0.42486703376171664</v>
      </c>
      <c r="AF10" s="7">
        <f>STDEV(AC10:AC13)</f>
        <v>0.15607055969885442</v>
      </c>
      <c r="AG10" s="9">
        <f>AVERAGE(AD10:AD13)</f>
        <v>0.86906148224394086</v>
      </c>
      <c r="AH10" s="7">
        <f>STDEV(AD10:AD13)</f>
        <v>1.9054006228134652E-2</v>
      </c>
      <c r="AJ10" s="4"/>
      <c r="AK10"/>
      <c r="AL10" s="42"/>
      <c r="AM10"/>
      <c r="AN10"/>
      <c r="AO10"/>
      <c r="AP10"/>
      <c r="AQ10"/>
      <c r="AR10"/>
      <c r="AS10"/>
      <c r="AT10" s="9">
        <f>AVERAGE(AR10:AR13)</f>
        <v>0.34546754498642673</v>
      </c>
      <c r="AU10" s="7">
        <f>STDEV(AR10:AR13)</f>
        <v>0.12520876632737582</v>
      </c>
      <c r="AV10" s="9">
        <f>AVERAGE(AS10:AS13)</f>
        <v>0.96463872396863359</v>
      </c>
      <c r="AW10" s="7">
        <f>STDEV(AS10:AS13)</f>
        <v>1.7500323602416098E-2</v>
      </c>
      <c r="AX10" s="42"/>
      <c r="AY10"/>
      <c r="AZ10"/>
      <c r="BA10"/>
      <c r="BB10"/>
      <c r="BC10" s="9">
        <f>AVERAGE(BA10:BA13)</f>
        <v>0.36003399650223972</v>
      </c>
      <c r="BD10" s="7">
        <f>STDEV(BA10:BA13)</f>
        <v>0.12433621494701529</v>
      </c>
      <c r="BE10" s="9">
        <f>AVERAGE(BB10:BB13)</f>
        <v>0.90027212507904464</v>
      </c>
      <c r="BF10" s="7">
        <f>STDEV(BB10:BB13)</f>
        <v>1.4512273259444181E-2</v>
      </c>
      <c r="BO10" s="62"/>
      <c r="BQ10" s="52"/>
      <c r="BR10" s="52"/>
      <c r="BS10" s="58"/>
      <c r="CB10" s="62"/>
      <c r="CK10" s="52"/>
      <c r="CL10" s="52"/>
      <c r="CM10" s="52"/>
      <c r="CN10" s="58"/>
      <c r="DF10" s="57"/>
      <c r="DG10" s="57"/>
      <c r="DJ10" s="57"/>
      <c r="DW10" s="62"/>
      <c r="EH10" s="57"/>
    </row>
    <row r="11" spans="1:138">
      <c r="B11" t="s">
        <v>71</v>
      </c>
      <c r="C11"/>
      <c r="E11" s="7"/>
      <c r="F11" s="4"/>
      <c r="H11" s="5"/>
      <c r="I11" s="5"/>
      <c r="J11" s="5"/>
      <c r="K11" s="5"/>
      <c r="L11" s="4"/>
      <c r="AJ11" s="4"/>
      <c r="AK11"/>
      <c r="AL11" s="42"/>
      <c r="AM11"/>
      <c r="AN11"/>
      <c r="AO11"/>
      <c r="AP11"/>
      <c r="AQ11"/>
      <c r="AR11"/>
      <c r="AS11"/>
      <c r="AT11"/>
      <c r="AU11"/>
      <c r="AV11"/>
      <c r="AW11"/>
      <c r="AX11" s="42"/>
      <c r="AY11"/>
      <c r="AZ11"/>
      <c r="BA11"/>
      <c r="BB11"/>
      <c r="BC11"/>
      <c r="BD11"/>
      <c r="BE11"/>
      <c r="BF11"/>
      <c r="BQ11" s="52"/>
      <c r="BR11" s="52"/>
      <c r="BS11" s="58"/>
      <c r="CK11" s="52"/>
      <c r="CL11" s="52"/>
      <c r="CM11" s="52"/>
      <c r="CN11" s="58"/>
      <c r="DF11" s="57"/>
      <c r="DG11" s="57"/>
      <c r="DJ11" s="57"/>
    </row>
    <row r="12" spans="1:138">
      <c r="B12" t="s">
        <v>72</v>
      </c>
      <c r="C12"/>
      <c r="E12" s="7"/>
      <c r="F12" s="4"/>
      <c r="H12" s="5">
        <v>34.269515168873447</v>
      </c>
      <c r="I12" s="5">
        <v>-16.339085543609972</v>
      </c>
      <c r="J12" s="5">
        <v>9.2104835643646208</v>
      </c>
      <c r="K12" s="5"/>
      <c r="L12" s="4"/>
      <c r="N12" s="42">
        <f t="shared" si="0"/>
        <v>3.9145455123795614</v>
      </c>
      <c r="O12">
        <f>J12-N12*H12</f>
        <v>-124.93909325137223</v>
      </c>
      <c r="P12">
        <f t="shared" si="1"/>
        <v>33.440238115991811</v>
      </c>
      <c r="Q12">
        <f t="shared" si="2"/>
        <v>5.9642407984874755</v>
      </c>
      <c r="R12">
        <f>EXP((Q12-$T$2)/$T$4)</f>
        <v>0.26962941501742405</v>
      </c>
      <c r="S12">
        <f>(J12-$T$3)/(Q12-$T$3)</f>
        <v>0.88253469925662542</v>
      </c>
      <c r="T12">
        <f t="shared" ref="T12:T13" si="38">1/(S12/R12-S12+1)</f>
        <v>0.29493262918305591</v>
      </c>
      <c r="U12">
        <f t="shared" ref="U12:U13" si="39">(S12/R12)/(S12/R12+1-S12)</f>
        <v>0.96535565001397827</v>
      </c>
      <c r="Z12" s="42">
        <f t="shared" si="23"/>
        <v>-3.7214089521913962</v>
      </c>
      <c r="AA12">
        <f t="shared" si="24"/>
        <v>15.877281890740143</v>
      </c>
      <c r="AB12">
        <f t="shared" si="25"/>
        <v>2.2700181763897893</v>
      </c>
      <c r="AC12">
        <f t="shared" si="26"/>
        <v>0.3145084826550768</v>
      </c>
      <c r="AD12">
        <f t="shared" si="27"/>
        <v>0.88253469925662564</v>
      </c>
      <c r="AJ12" s="4"/>
      <c r="AK12"/>
      <c r="AL12" s="42">
        <f t="shared" si="28"/>
        <v>-2.3946775719461759</v>
      </c>
      <c r="AM12">
        <f t="shared" si="29"/>
        <v>91.274922940735138</v>
      </c>
      <c r="AN12">
        <f t="shared" si="30"/>
        <v>35.32769333206889</v>
      </c>
      <c r="AO12">
        <f t="shared" si="11"/>
        <v>6.6764880498373156</v>
      </c>
      <c r="AP12">
        <f t="shared" si="12"/>
        <v>0.23944903674741796</v>
      </c>
      <c r="AQ12">
        <f t="shared" si="31"/>
        <v>0.91053385191122982</v>
      </c>
      <c r="AR12">
        <f t="shared" si="32"/>
        <v>0.25693157725233751</v>
      </c>
      <c r="AS12">
        <f t="shared" si="33"/>
        <v>0.97701332146086106</v>
      </c>
      <c r="AT12"/>
      <c r="AU12"/>
      <c r="AV12"/>
      <c r="AW12"/>
      <c r="AX12" s="42">
        <f t="shared" si="34"/>
        <v>-3.7214089521913962</v>
      </c>
      <c r="AY12">
        <f t="shared" si="17"/>
        <v>13.575181014167594</v>
      </c>
      <c r="AZ12">
        <f t="shared" si="35"/>
        <v>1.40130086447562</v>
      </c>
      <c r="BA12">
        <f t="shared" si="36"/>
        <v>0.27211501576613711</v>
      </c>
      <c r="BB12">
        <f t="shared" si="37"/>
        <v>0.91053385191122982</v>
      </c>
      <c r="BC12"/>
      <c r="BD12"/>
      <c r="BE12"/>
      <c r="BF12"/>
      <c r="BQ12" s="52"/>
      <c r="BR12" s="52"/>
      <c r="BS12" s="58"/>
      <c r="CK12" s="52"/>
      <c r="CL12" s="52"/>
      <c r="CM12" s="52"/>
      <c r="CN12" s="58"/>
      <c r="DF12" s="57"/>
      <c r="DG12" s="57"/>
      <c r="DJ12" s="57"/>
    </row>
    <row r="13" spans="1:138">
      <c r="B13" s="6" t="s">
        <v>73</v>
      </c>
      <c r="C13" s="6"/>
      <c r="D13" s="6"/>
      <c r="E13" s="7"/>
      <c r="F13" s="4"/>
      <c r="H13" s="5">
        <v>26.567652175310361</v>
      </c>
      <c r="I13" s="5">
        <v>-33.045798427314601</v>
      </c>
      <c r="J13" s="5">
        <v>6.977018386276221</v>
      </c>
      <c r="K13" s="5"/>
      <c r="L13" s="4"/>
      <c r="N13" s="42">
        <f t="shared" si="0"/>
        <v>1.9108754639720489</v>
      </c>
      <c r="O13">
        <f>J13-N13*H13</f>
        <v>-43.790456290867979</v>
      </c>
      <c r="P13">
        <f t="shared" si="1"/>
        <v>24.21606017653377</v>
      </c>
      <c r="Q13">
        <f t="shared" si="2"/>
        <v>2.483418934541044</v>
      </c>
      <c r="R13">
        <f>EXP((Q13-$T$2)/$T$4)</f>
        <v>0.48163446576404573</v>
      </c>
      <c r="S13">
        <f>(J13-$T$3)/(Q13-$T$3)</f>
        <v>0.85558826523125608</v>
      </c>
      <c r="T13">
        <f t="shared" si="38"/>
        <v>0.52060602604422557</v>
      </c>
      <c r="U13">
        <f t="shared" si="39"/>
        <v>0.92481838064789135</v>
      </c>
      <c r="Z13" s="42">
        <f t="shared" si="23"/>
        <v>-3.0485107364824042</v>
      </c>
      <c r="AA13">
        <f t="shared" si="24"/>
        <v>16.629087400047954</v>
      </c>
      <c r="AB13">
        <f t="shared" si="25"/>
        <v>3.226616584290408</v>
      </c>
      <c r="AC13">
        <f t="shared" si="26"/>
        <v>0.53522558486835647</v>
      </c>
      <c r="AD13">
        <f t="shared" si="27"/>
        <v>0.8555882652312562</v>
      </c>
      <c r="AJ13" s="4"/>
      <c r="AK13"/>
      <c r="AL13" s="42">
        <f t="shared" si="28"/>
        <v>-9.1349931518519156</v>
      </c>
      <c r="AM13">
        <f t="shared" si="29"/>
        <v>249.67233906852002</v>
      </c>
      <c r="AN13">
        <f t="shared" si="30"/>
        <v>26.946759927022214</v>
      </c>
      <c r="AO13">
        <f t="shared" si="11"/>
        <v>3.5138716705744191</v>
      </c>
      <c r="AP13">
        <f t="shared" si="12"/>
        <v>0.40563077874853937</v>
      </c>
      <c r="AQ13">
        <f t="shared" si="31"/>
        <v>0.89001039824685924</v>
      </c>
      <c r="AR13">
        <f t="shared" si="32"/>
        <v>0.43400351272051596</v>
      </c>
      <c r="AS13">
        <f t="shared" si="33"/>
        <v>0.95226412647640624</v>
      </c>
      <c r="AT13"/>
      <c r="AU13"/>
      <c r="AV13"/>
      <c r="AW13"/>
      <c r="AX13" s="42">
        <f t="shared" si="34"/>
        <v>-3.0485107364824042</v>
      </c>
      <c r="AY13">
        <f t="shared" si="17"/>
        <v>13.798886659109231</v>
      </c>
      <c r="AZ13">
        <f t="shared" si="35"/>
        <v>2.1586163046908897</v>
      </c>
      <c r="BA13">
        <f t="shared" si="36"/>
        <v>0.44795297723834232</v>
      </c>
      <c r="BB13">
        <f t="shared" si="37"/>
        <v>0.89001039824685946</v>
      </c>
      <c r="BC13"/>
      <c r="BD13"/>
      <c r="BE13"/>
      <c r="BF13"/>
      <c r="BQ13" s="52"/>
      <c r="BR13" s="52"/>
      <c r="BS13" s="58"/>
      <c r="CK13" s="52"/>
      <c r="CL13" s="52"/>
      <c r="CM13" s="52"/>
      <c r="CN13" s="58"/>
      <c r="DF13" s="57"/>
      <c r="DG13" s="57"/>
      <c r="DJ13" s="57"/>
    </row>
    <row r="14" spans="1:138">
      <c r="A14">
        <v>3</v>
      </c>
      <c r="B14" t="s">
        <v>74</v>
      </c>
      <c r="C14" s="1">
        <f>[2]Tabelle2!$D$2</f>
        <v>42437</v>
      </c>
      <c r="D14" s="2">
        <f>[2]Tabelle3!$I$16</f>
        <v>0.7597222222222223</v>
      </c>
      <c r="E14" s="16">
        <f>C14+D14</f>
        <v>42437.759722222225</v>
      </c>
      <c r="F14" s="4"/>
      <c r="H14" s="5"/>
      <c r="I14" s="5"/>
      <c r="J14" s="5"/>
      <c r="K14" s="5"/>
      <c r="L14" s="4"/>
      <c r="V14" s="9">
        <f>AVERAGE(T14:T17)</f>
        <v>0.43128409710417015</v>
      </c>
      <c r="W14" s="7">
        <f>STDEV(T14:T17)</f>
        <v>8.1536611583389623E-2</v>
      </c>
      <c r="X14" s="9">
        <f>AVERAGE(U14:U17)</f>
        <v>0.95379841387110931</v>
      </c>
      <c r="Y14" s="7">
        <f>STDEV(U14:U17)</f>
        <v>6.3140419069213907E-3</v>
      </c>
      <c r="AE14" s="9">
        <f>AVERAGE(AC14:AC17)</f>
        <v>0.44590544873886601</v>
      </c>
      <c r="AF14" s="7">
        <f>STDEV(AC14:AC17)</f>
        <v>7.3742773102171699E-2</v>
      </c>
      <c r="AG14" s="9">
        <f>AVERAGE(AD14:AD17)</f>
        <v>0.8895160043304785</v>
      </c>
      <c r="AH14" s="7">
        <f>STDEV(AD14:AD17)</f>
        <v>3.5527701231949899E-2</v>
      </c>
      <c r="AJ14" s="4"/>
      <c r="AK14"/>
      <c r="AL14" s="42"/>
      <c r="AM14"/>
      <c r="AN14"/>
      <c r="AO14"/>
      <c r="AP14"/>
      <c r="AQ14"/>
      <c r="AR14"/>
      <c r="AS14"/>
      <c r="AT14" s="9">
        <f>AVERAGE(AR14:AR17)</f>
        <v>0.37855988598902912</v>
      </c>
      <c r="AU14" s="7">
        <f>STDEV(AR14:AR17)</f>
        <v>8.7568447505225369E-2</v>
      </c>
      <c r="AV14" s="9">
        <f>AVERAGE(AS14:AS17)</f>
        <v>0.96932936623411936</v>
      </c>
      <c r="AW14" s="7">
        <f>STDEV(AS14:AS17)</f>
        <v>2.8747685484933408E-3</v>
      </c>
      <c r="AX14" s="42"/>
      <c r="AY14"/>
      <c r="AZ14"/>
      <c r="BA14"/>
      <c r="BB14"/>
      <c r="BC14" s="9">
        <f>AVERAGE(BA14:BA17)</f>
        <v>0.39073064957379655</v>
      </c>
      <c r="BD14" s="7">
        <f>STDEV(BA14:BA17)</f>
        <v>8.142835182486044E-2</v>
      </c>
      <c r="BE14" s="9">
        <f>AVERAGE(BB14:BB17)</f>
        <v>0.91585108576358876</v>
      </c>
      <c r="BF14" s="7">
        <f>STDEV(BB14:BB17)</f>
        <v>2.7059280992395435E-2</v>
      </c>
      <c r="BO14" s="62"/>
      <c r="BQ14" s="52"/>
      <c r="BR14" s="52"/>
      <c r="BS14" s="58"/>
      <c r="CB14" s="62"/>
      <c r="CK14" s="52"/>
      <c r="CL14" s="52"/>
      <c r="CM14" s="52"/>
      <c r="CN14" s="58"/>
      <c r="DF14" s="57"/>
      <c r="DG14" s="57"/>
      <c r="DJ14" s="57"/>
      <c r="DW14" s="62"/>
      <c r="EH14" s="57"/>
    </row>
    <row r="15" spans="1:138">
      <c r="B15" t="s">
        <v>75</v>
      </c>
      <c r="C15"/>
      <c r="E15" s="7"/>
      <c r="F15" s="4"/>
      <c r="H15" s="5"/>
      <c r="I15" s="5"/>
      <c r="J15" s="5"/>
      <c r="K15" s="5"/>
      <c r="L15" s="4"/>
      <c r="AJ15" s="4"/>
      <c r="AK15"/>
      <c r="AL15" s="42"/>
      <c r="AM15"/>
      <c r="AN15"/>
      <c r="AO15"/>
      <c r="AP15"/>
      <c r="AQ15"/>
      <c r="AR15"/>
      <c r="AS15"/>
      <c r="AT15"/>
      <c r="AU15"/>
      <c r="AV15"/>
      <c r="AW15"/>
      <c r="AX15" s="42"/>
      <c r="AY15"/>
      <c r="AZ15"/>
      <c r="BA15"/>
      <c r="BB15"/>
      <c r="BC15"/>
      <c r="BD15"/>
      <c r="BE15"/>
      <c r="BF15"/>
      <c r="BQ15" s="52"/>
      <c r="BR15" s="52"/>
      <c r="BS15" s="58"/>
      <c r="CK15" s="52"/>
      <c r="CL15" s="52"/>
      <c r="CM15" s="52"/>
      <c r="CN15" s="58"/>
      <c r="DF15" s="57"/>
      <c r="DG15" s="57"/>
      <c r="DJ15" s="57"/>
    </row>
    <row r="16" spans="1:138">
      <c r="B16" t="s">
        <v>75</v>
      </c>
      <c r="C16"/>
      <c r="E16" s="7"/>
      <c r="F16" s="4"/>
      <c r="H16" s="5">
        <v>31.202363699208018</v>
      </c>
      <c r="I16" s="5">
        <v>-25.173641813575241</v>
      </c>
      <c r="J16" s="5">
        <v>8.5060688376606279</v>
      </c>
      <c r="K16" s="5"/>
      <c r="L16" s="4"/>
      <c r="N16" s="42">
        <f t="shared" si="0"/>
        <v>2.6989581384466335</v>
      </c>
      <c r="O16">
        <f>J16-N16*H16</f>
        <v>-75.707804607088661</v>
      </c>
      <c r="P16">
        <f t="shared" si="1"/>
        <v>29.743753488675626</v>
      </c>
      <c r="Q16">
        <f t="shared" si="2"/>
        <v>4.5693409391228759</v>
      </c>
      <c r="R16">
        <f>EXP((Q16-$T$2)/$T$4)</f>
        <v>0.34019935673907287</v>
      </c>
      <c r="S16">
        <f>(J16-$T$3)/(Q16-$T$3)</f>
        <v>0.86439412586939701</v>
      </c>
      <c r="T16">
        <f t="shared" ref="T16:T17" si="40">1/(S16/R16-S16+1)</f>
        <v>0.37362900613858135</v>
      </c>
      <c r="U16">
        <f t="shared" ref="U16:U17" si="41">(S16/R16)/(S16/R16+1-S16)</f>
        <v>0.94933371202202921</v>
      </c>
      <c r="Z16" s="42">
        <f t="shared" si="23"/>
        <v>-3.2684080299650375</v>
      </c>
      <c r="AA16">
        <f t="shared" si="24"/>
        <v>16.383403888243819</v>
      </c>
      <c r="AB16">
        <f t="shared" si="25"/>
        <v>2.9140085316364033</v>
      </c>
      <c r="AC16">
        <f t="shared" si="26"/>
        <v>0.39376143381481943</v>
      </c>
      <c r="AD16">
        <f t="shared" si="27"/>
        <v>0.86439412586939712</v>
      </c>
      <c r="AJ16" s="4"/>
      <c r="AK16"/>
      <c r="AL16" s="42">
        <f t="shared" si="28"/>
        <v>-3.4397143782062076</v>
      </c>
      <c r="AM16">
        <f t="shared" si="29"/>
        <v>115.83328788784587</v>
      </c>
      <c r="AN16">
        <f t="shared" si="30"/>
        <v>32.089511801323304</v>
      </c>
      <c r="AO16">
        <f t="shared" si="11"/>
        <v>5.4545327552163396</v>
      </c>
      <c r="AP16">
        <f t="shared" si="12"/>
        <v>0.29353586217084016</v>
      </c>
      <c r="AQ16">
        <f t="shared" si="31"/>
        <v>0.8967172846798338</v>
      </c>
      <c r="AR16">
        <f t="shared" si="32"/>
        <v>0.31663964294010594</v>
      </c>
      <c r="AS16">
        <f t="shared" si="33"/>
        <v>0.96729659789913791</v>
      </c>
      <c r="AT16"/>
      <c r="AU16"/>
      <c r="AV16"/>
      <c r="AW16"/>
      <c r="AX16" s="42">
        <f t="shared" si="34"/>
        <v>-3.2684080299650375</v>
      </c>
      <c r="AY16">
        <f t="shared" si="17"/>
        <v>13.725781596989812</v>
      </c>
      <c r="AZ16">
        <f t="shared" si="35"/>
        <v>1.9111321953141367</v>
      </c>
      <c r="BA16">
        <f t="shared" si="36"/>
        <v>0.33315210981759358</v>
      </c>
      <c r="BB16">
        <f t="shared" si="37"/>
        <v>0.89671728467983369</v>
      </c>
      <c r="BC16"/>
      <c r="BD16"/>
      <c r="BE16"/>
      <c r="BF16"/>
      <c r="BQ16" s="52"/>
      <c r="BR16" s="52"/>
      <c r="BS16" s="58"/>
      <c r="CK16" s="52"/>
      <c r="CL16" s="52"/>
      <c r="CM16" s="52"/>
      <c r="CN16" s="58"/>
      <c r="DF16" s="57"/>
      <c r="DG16" s="57"/>
      <c r="DJ16" s="57"/>
    </row>
    <row r="17" spans="1:138">
      <c r="B17" s="6" t="s">
        <v>76</v>
      </c>
      <c r="C17"/>
      <c r="E17" s="7"/>
      <c r="F17" s="4"/>
      <c r="H17" s="5">
        <v>26.06479159813734</v>
      </c>
      <c r="I17" s="5">
        <v>-34.524190408291879</v>
      </c>
      <c r="J17" s="5">
        <v>5.3126904544927802</v>
      </c>
      <c r="K17" s="5"/>
      <c r="L17" s="4"/>
      <c r="N17" s="42">
        <f t="shared" si="0"/>
        <v>1.9596052067982019</v>
      </c>
      <c r="O17">
        <f>J17-N17*H17</f>
        <v>-45.76401087532718</v>
      </c>
      <c r="P17">
        <f t="shared" si="1"/>
        <v>24.717569954783567</v>
      </c>
      <c r="Q17">
        <f t="shared" si="2"/>
        <v>2.6726679074654953</v>
      </c>
      <c r="R17">
        <f>EXP((Q17-$T$2)/$T$4)</f>
        <v>0.46668007612277806</v>
      </c>
      <c r="S17">
        <f>(J17-$T$3)/(Q17-$T$3)</f>
        <v>0.91463788279155978</v>
      </c>
      <c r="T17">
        <f t="shared" si="40"/>
        <v>0.48893918806975889</v>
      </c>
      <c r="U17">
        <f t="shared" si="41"/>
        <v>0.95826311572018952</v>
      </c>
      <c r="Z17" s="42">
        <f t="shared" si="23"/>
        <v>-4.5230799598986673</v>
      </c>
      <c r="AA17">
        <f t="shared" si="24"/>
        <v>14.981603070115481</v>
      </c>
      <c r="AB17">
        <f t="shared" si="25"/>
        <v>1.1303551608996267</v>
      </c>
      <c r="AC17">
        <f t="shared" si="26"/>
        <v>0.49804946366291258</v>
      </c>
      <c r="AD17">
        <f t="shared" si="27"/>
        <v>0.91463788279155989</v>
      </c>
      <c r="AJ17" s="4"/>
      <c r="AK17"/>
      <c r="AL17" s="42">
        <f t="shared" si="28"/>
        <v>-11.574940266907999</v>
      </c>
      <c r="AM17">
        <f t="shared" si="29"/>
        <v>307.01109627233797</v>
      </c>
      <c r="AN17">
        <f t="shared" si="30"/>
        <v>26.243136957844854</v>
      </c>
      <c r="AO17">
        <f t="shared" si="11"/>
        <v>3.2483535689980574</v>
      </c>
      <c r="AP17">
        <f t="shared" si="12"/>
        <v>0.42398426801941136</v>
      </c>
      <c r="AQ17">
        <f t="shared" si="31"/>
        <v>0.93498488684734371</v>
      </c>
      <c r="AR17">
        <f t="shared" si="32"/>
        <v>0.44048012903795231</v>
      </c>
      <c r="AS17">
        <f t="shared" si="33"/>
        <v>0.97136213456910081</v>
      </c>
      <c r="AT17"/>
      <c r="AU17"/>
      <c r="AV17"/>
      <c r="AW17"/>
      <c r="AX17" s="42">
        <f t="shared" si="34"/>
        <v>-4.5230799598986673</v>
      </c>
      <c r="AY17">
        <f t="shared" si="17"/>
        <v>13.308664733363951</v>
      </c>
      <c r="AZ17">
        <f t="shared" si="35"/>
        <v>0.49905767533301226</v>
      </c>
      <c r="BA17">
        <f t="shared" si="36"/>
        <v>0.44830918932999947</v>
      </c>
      <c r="BB17">
        <f t="shared" si="37"/>
        <v>0.93498488684734382</v>
      </c>
      <c r="BC17"/>
      <c r="BD17"/>
      <c r="BE17"/>
      <c r="BF17"/>
      <c r="BQ17" s="52"/>
      <c r="BR17" s="52"/>
      <c r="BS17" s="58"/>
      <c r="CK17" s="52"/>
      <c r="CL17" s="52"/>
      <c r="CM17" s="52"/>
      <c r="CN17" s="58"/>
      <c r="DF17" s="57"/>
      <c r="DG17" s="57"/>
      <c r="DJ17" s="57"/>
    </row>
    <row r="18" spans="1:138">
      <c r="A18">
        <v>4</v>
      </c>
      <c r="B18" t="s">
        <v>77</v>
      </c>
      <c r="C18" s="1">
        <f>[2]Tabelle4!$D$2</f>
        <v>42438</v>
      </c>
      <c r="D18" s="2">
        <f>[2]Tabelle4!$I$16</f>
        <v>0.44097222222222227</v>
      </c>
      <c r="E18" s="16">
        <f>C18+D18</f>
        <v>42438.440972222219</v>
      </c>
      <c r="F18" s="4"/>
      <c r="H18" s="5"/>
      <c r="I18" s="5"/>
      <c r="J18" s="5"/>
      <c r="K18" s="5"/>
      <c r="L18" s="4"/>
      <c r="V18" s="9">
        <f>AVERAGE(T18:T21)</f>
        <v>0.29550250029221181</v>
      </c>
      <c r="W18" s="7">
        <f>STDEV(T18:T21)</f>
        <v>0.17854583608171443</v>
      </c>
      <c r="X18" s="9">
        <f>AVERAGE(U18:U21)</f>
        <v>0.93814014889123898</v>
      </c>
      <c r="Y18" s="7">
        <f>STDEV(U18:U21)</f>
        <v>1.2725086231324361E-2</v>
      </c>
      <c r="AE18" s="9">
        <f>AVERAGE(AC18:AC21)</f>
        <v>0.36393884052467246</v>
      </c>
      <c r="AF18" s="7">
        <f>STDEV(AC18:AC21)</f>
        <v>0.10939184575931081</v>
      </c>
      <c r="AG18" s="9">
        <f>AVERAGE(AD18:AD21)</f>
        <v>0.70691963954289816</v>
      </c>
      <c r="AH18" s="7">
        <f>STDEV(AD18:AD21)</f>
        <v>0.2277282279319699</v>
      </c>
      <c r="AJ18" s="4"/>
      <c r="AK18"/>
      <c r="AL18" s="42"/>
      <c r="AM18"/>
      <c r="AN18"/>
      <c r="AO18"/>
      <c r="AP18"/>
      <c r="AQ18"/>
      <c r="AR18"/>
      <c r="AS18"/>
      <c r="AT18" s="9">
        <f>AVERAGE(AR18:AR21)</f>
        <v>0.22982424930280274</v>
      </c>
      <c r="AU18" s="7">
        <f>STDEV(AR18:AR21)</f>
        <v>0.1641349806131806</v>
      </c>
      <c r="AV18" s="9">
        <f>AVERAGE(AS18:AS21)</f>
        <v>0.96647089039280842</v>
      </c>
      <c r="AW18" s="7">
        <f>STDEV(AS18:AS21)</f>
        <v>1.2600866784445519E-2</v>
      </c>
      <c r="AX18" s="42"/>
      <c r="AY18"/>
      <c r="AZ18"/>
      <c r="BA18"/>
      <c r="BB18"/>
      <c r="BC18" s="9">
        <f>AVERAGE(BA18:BA21)</f>
        <v>0.27023436479884949</v>
      </c>
      <c r="BD18" s="7">
        <f>STDEV(BA18:BA21)</f>
        <v>0.13037825532822694</v>
      </c>
      <c r="BE18" s="9">
        <f>AVERAGE(BB18:BB21)</f>
        <v>0.77677858257180521</v>
      </c>
      <c r="BF18" s="7">
        <f>STDEV(BB18:BB21)</f>
        <v>0.17344668795992446</v>
      </c>
      <c r="BO18" s="62"/>
      <c r="BQ18" s="52"/>
      <c r="BR18" s="52"/>
      <c r="BS18" s="58"/>
      <c r="CB18" s="62"/>
      <c r="CK18" s="52"/>
      <c r="CL18" s="52"/>
      <c r="CM18" s="52"/>
      <c r="CN18" s="58"/>
      <c r="DF18" s="57"/>
      <c r="DG18" s="57"/>
      <c r="DJ18" s="57"/>
      <c r="DW18" s="62"/>
      <c r="EH18" s="57"/>
    </row>
    <row r="19" spans="1:138">
      <c r="B19" t="s">
        <v>78</v>
      </c>
      <c r="C19"/>
      <c r="E19" s="7"/>
      <c r="F19" s="4"/>
      <c r="H19" s="5">
        <v>49.236420026364527</v>
      </c>
      <c r="I19" s="5">
        <v>3.9429299288472572</v>
      </c>
      <c r="J19" s="5">
        <v>25.809841281788728</v>
      </c>
      <c r="K19" s="5"/>
      <c r="L19" s="4"/>
      <c r="N19" s="42">
        <f t="shared" si="0"/>
        <v>-0.89168775021145363</v>
      </c>
      <c r="O19">
        <f>J19-N19*H19</f>
        <v>69.713353883563883</v>
      </c>
      <c r="P19">
        <f t="shared" si="1"/>
        <v>60.177532079452405</v>
      </c>
      <c r="Q19">
        <f t="shared" si="2"/>
        <v>16.053785690359398</v>
      </c>
      <c r="R19">
        <f>EXP((Q19-$T$2)/$T$4)</f>
        <v>5.0172028184621083E-2</v>
      </c>
      <c r="S19">
        <f>(J19-$T$3)/(Q19-$T$3)</f>
        <v>0.44397945794672322</v>
      </c>
      <c r="T19">
        <f t="shared" ref="T19:T20" si="42">1/(S19/R19-S19+1)</f>
        <v>0.10632457191611559</v>
      </c>
      <c r="U19">
        <f t="shared" ref="U19:U20" si="43">(S19/R19)/(S19/R19+1-S19)</f>
        <v>0.9408813538896188</v>
      </c>
      <c r="Z19" s="42">
        <f t="shared" si="23"/>
        <v>7.2300601397643796</v>
      </c>
      <c r="AA19">
        <f t="shared" si="24"/>
        <v>28.112973123286423</v>
      </c>
      <c r="AB19">
        <f t="shared" si="25"/>
        <v>17.838729242891333</v>
      </c>
      <c r="AC19">
        <f t="shared" si="26"/>
        <v>0.26486932888674475</v>
      </c>
      <c r="AD19">
        <f t="shared" si="27"/>
        <v>0.44397945794672306</v>
      </c>
      <c r="AJ19" s="4"/>
      <c r="AK19"/>
      <c r="AL19" s="42">
        <f t="shared" si="28"/>
        <v>-0.35708768775131988</v>
      </c>
      <c r="AM19">
        <f t="shared" si="29"/>
        <v>43.391560662156017</v>
      </c>
      <c r="AN19">
        <f t="shared" si="30"/>
        <v>68.141518222541379</v>
      </c>
      <c r="AO19">
        <f t="shared" si="11"/>
        <v>19.059063480204291</v>
      </c>
      <c r="AP19">
        <f t="shared" si="12"/>
        <v>3.0404117164399964E-2</v>
      </c>
      <c r="AQ19">
        <f t="shared" si="31"/>
        <v>0.57651309926482586</v>
      </c>
      <c r="AR19">
        <f t="shared" si="32"/>
        <v>5.1585837503246863E-2</v>
      </c>
      <c r="AS19">
        <f t="shared" si="33"/>
        <v>0.9781540735539217</v>
      </c>
      <c r="AT19"/>
      <c r="AU19"/>
      <c r="AV19"/>
      <c r="AW19"/>
      <c r="AX19" s="42">
        <f t="shared" si="34"/>
        <v>7.2300601397643796</v>
      </c>
      <c r="AY19">
        <f t="shared" si="17"/>
        <v>17.216007218013395</v>
      </c>
      <c r="AZ19">
        <f t="shared" si="35"/>
        <v>13.726666637127924</v>
      </c>
      <c r="BA19">
        <f t="shared" si="36"/>
        <v>0.1334721495141904</v>
      </c>
      <c r="BB19">
        <f t="shared" si="37"/>
        <v>0.57651309926482597</v>
      </c>
      <c r="BC19"/>
      <c r="BD19"/>
      <c r="BE19"/>
      <c r="BF19"/>
      <c r="BQ19" s="52"/>
      <c r="BR19" s="52"/>
      <c r="BS19" s="58"/>
      <c r="CK19" s="52"/>
      <c r="CL19" s="52"/>
      <c r="CM19" s="52"/>
      <c r="CN19" s="58"/>
      <c r="DF19" s="57"/>
      <c r="DG19" s="57"/>
      <c r="DJ19" s="57"/>
    </row>
    <row r="20" spans="1:138">
      <c r="B20" t="s">
        <v>79</v>
      </c>
      <c r="C20"/>
      <c r="E20" s="7"/>
      <c r="F20" s="4"/>
      <c r="H20" s="5">
        <v>33.928030400583552</v>
      </c>
      <c r="I20" s="5">
        <v>-33.897158436557127</v>
      </c>
      <c r="J20" s="5">
        <v>10.117967571420156</v>
      </c>
      <c r="K20" s="5"/>
      <c r="L20" s="4"/>
      <c r="N20" s="42">
        <f t="shared" si="0"/>
        <v>3.5730585897209433</v>
      </c>
      <c r="O20">
        <f>J20-N20*H20</f>
        <v>-111.1088728836982</v>
      </c>
      <c r="P20">
        <f t="shared" si="1"/>
        <v>32.685844310042974</v>
      </c>
      <c r="Q20">
        <f t="shared" si="2"/>
        <v>5.6795638905822532</v>
      </c>
      <c r="R20">
        <f>EXP((Q20-$T$2)/$T$4)</f>
        <v>0.28273063668637699</v>
      </c>
      <c r="S20">
        <f>(J20-$T$3)/(Q20-$T$3)</f>
        <v>0.84103386983483397</v>
      </c>
      <c r="T20">
        <f t="shared" si="42"/>
        <v>0.31911682715385353</v>
      </c>
      <c r="U20">
        <f t="shared" si="43"/>
        <v>0.94927123291676574</v>
      </c>
      <c r="Z20" s="42">
        <f t="shared" si="23"/>
        <v>-2.6850627684226929</v>
      </c>
      <c r="AA20">
        <f t="shared" si="24"/>
        <v>17.035155031608131</v>
      </c>
      <c r="AB20">
        <f t="shared" si="25"/>
        <v>3.7432976208633937</v>
      </c>
      <c r="AC20">
        <f t="shared" si="26"/>
        <v>0.34560976343909283</v>
      </c>
      <c r="AD20">
        <f t="shared" si="27"/>
        <v>0.84103386983483397</v>
      </c>
      <c r="AJ20" s="4"/>
      <c r="AK20"/>
      <c r="AL20" s="42">
        <f t="shared" si="28"/>
        <v>-2.3860721030490519</v>
      </c>
      <c r="AM20">
        <f t="shared" si="29"/>
        <v>91.072694421652713</v>
      </c>
      <c r="AN20">
        <f t="shared" si="30"/>
        <v>35.364525394118495</v>
      </c>
      <c r="AO20">
        <f t="shared" si="11"/>
        <v>6.69038694117679</v>
      </c>
      <c r="AP20">
        <f t="shared" si="12"/>
        <v>0.23889499934678918</v>
      </c>
      <c r="AQ20">
        <f t="shared" si="31"/>
        <v>0.87892520384784645</v>
      </c>
      <c r="AR20">
        <f t="shared" si="32"/>
        <v>0.26314387383974153</v>
      </c>
      <c r="AS20">
        <f t="shared" si="33"/>
        <v>0.9681399091161651</v>
      </c>
      <c r="AT20"/>
      <c r="AU20"/>
      <c r="AV20"/>
      <c r="AW20"/>
      <c r="AX20" s="42">
        <f t="shared" si="34"/>
        <v>-2.6850627684226929</v>
      </c>
      <c r="AY20">
        <f t="shared" si="17"/>
        <v>13.919715278058471</v>
      </c>
      <c r="AZ20">
        <f t="shared" si="35"/>
        <v>2.5676599780144658</v>
      </c>
      <c r="BA20">
        <f t="shared" si="36"/>
        <v>0.28411261182582442</v>
      </c>
      <c r="BB20">
        <f t="shared" si="37"/>
        <v>0.87892520384784645</v>
      </c>
      <c r="BC20"/>
      <c r="BD20"/>
      <c r="BE20"/>
      <c r="BF20"/>
      <c r="BQ20" s="52"/>
      <c r="BR20" s="52"/>
      <c r="BS20" s="58"/>
      <c r="CK20" s="52"/>
      <c r="CL20" s="52"/>
      <c r="CM20" s="52"/>
      <c r="CN20" s="58"/>
      <c r="DF20" s="57"/>
      <c r="DG20" s="57"/>
      <c r="DJ20" s="57"/>
    </row>
    <row r="21" spans="1:138">
      <c r="B21" s="6" t="s">
        <v>80</v>
      </c>
      <c r="C21" s="6"/>
      <c r="D21" s="6"/>
      <c r="E21" s="7"/>
      <c r="F21" s="4"/>
      <c r="H21" s="5">
        <v>28.808567160938164</v>
      </c>
      <c r="I21" s="5">
        <v>-33.604095262243654</v>
      </c>
      <c r="J21" s="5">
        <v>8.3181519572184293</v>
      </c>
      <c r="K21" s="5"/>
      <c r="L21" s="4"/>
      <c r="N21" s="42">
        <f t="shared" si="0"/>
        <v>2.1624251185289518</v>
      </c>
      <c r="O21">
        <f>J21-N21*H21</f>
        <v>-53.978217300422543</v>
      </c>
      <c r="P21">
        <f t="shared" si="1"/>
        <v>26.510775327918818</v>
      </c>
      <c r="Q21">
        <f t="shared" si="2"/>
        <v>3.3493491803467226</v>
      </c>
      <c r="R21">
        <f>EXP((Q21-$T$2)/$T$4)</f>
        <v>0.41690723913012495</v>
      </c>
      <c r="S21">
        <f>(J21-$T$3)/(Q21-$T$3)</f>
        <v>0.8357455908471374</v>
      </c>
      <c r="T21">
        <f t="shared" ref="T21" si="44">1/(S21/R21-S21+1)</f>
        <v>0.4610661018066663</v>
      </c>
      <c r="U21">
        <f t="shared" ref="U21" si="45">(S21/R21)/(S21/R21+1-S21)</f>
        <v>0.92426785986733229</v>
      </c>
      <c r="Z21" s="42">
        <f t="shared" si="23"/>
        <v>-2.5530054620035187</v>
      </c>
      <c r="AA21">
        <f t="shared" si="24"/>
        <v>17.18269801536486</v>
      </c>
      <c r="AB21">
        <f t="shared" si="25"/>
        <v>3.9310315249266168</v>
      </c>
      <c r="AC21">
        <f t="shared" si="26"/>
        <v>0.48133742924817974</v>
      </c>
      <c r="AD21">
        <f t="shared" si="27"/>
        <v>0.83574559084713762</v>
      </c>
      <c r="AJ21" s="4"/>
      <c r="AK21"/>
      <c r="AL21" s="42">
        <f t="shared" si="28"/>
        <v>-5.0261863952882875</v>
      </c>
      <c r="AM21">
        <f t="shared" si="29"/>
        <v>153.11538028927475</v>
      </c>
      <c r="AN21">
        <f t="shared" si="30"/>
        <v>29.567645063643521</v>
      </c>
      <c r="AO21">
        <f t="shared" si="11"/>
        <v>4.5028849296767994</v>
      </c>
      <c r="AP21">
        <f t="shared" si="12"/>
        <v>0.34398835006254297</v>
      </c>
      <c r="AQ21">
        <f t="shared" si="31"/>
        <v>0.87489744460274299</v>
      </c>
      <c r="AR21">
        <f t="shared" si="32"/>
        <v>0.37474303656541985</v>
      </c>
      <c r="AS21">
        <f t="shared" si="33"/>
        <v>0.95311868850833825</v>
      </c>
      <c r="AT21"/>
      <c r="AU21"/>
      <c r="AV21"/>
      <c r="AW21"/>
      <c r="AX21" s="42">
        <f t="shared" si="34"/>
        <v>-2.5530054620035187</v>
      </c>
      <c r="AY21">
        <f t="shared" si="17"/>
        <v>13.963617853830099</v>
      </c>
      <c r="AZ21">
        <f t="shared" si="35"/>
        <v>2.7162842941587826</v>
      </c>
      <c r="BA21">
        <f t="shared" si="36"/>
        <v>0.3931183330565336</v>
      </c>
      <c r="BB21">
        <f t="shared" si="37"/>
        <v>0.8748974446027431</v>
      </c>
      <c r="BC21"/>
      <c r="BD21"/>
      <c r="BE21"/>
      <c r="BF21"/>
      <c r="BQ21" s="52"/>
      <c r="BR21" s="52"/>
      <c r="BS21" s="58"/>
      <c r="CK21" s="52"/>
      <c r="CL21" s="52"/>
      <c r="CM21" s="52"/>
      <c r="CN21" s="58"/>
      <c r="DF21" s="57"/>
      <c r="DG21" s="57"/>
      <c r="DJ21" s="57"/>
    </row>
    <row r="22" spans="1:138">
      <c r="A22">
        <v>5</v>
      </c>
      <c r="B22" t="s">
        <v>81</v>
      </c>
      <c r="C22" s="1">
        <f>[2]Tabelle4!$D$2</f>
        <v>42438</v>
      </c>
      <c r="D22" s="2">
        <f>[2]Tabelle5!$I$16</f>
        <v>0.74930555555555556</v>
      </c>
      <c r="E22" s="16">
        <f>C22+D22</f>
        <v>42438.749305555553</v>
      </c>
      <c r="F22" s="4"/>
      <c r="H22" s="5"/>
      <c r="I22" s="5"/>
      <c r="J22" s="5"/>
      <c r="K22" s="5"/>
      <c r="L22" s="4"/>
      <c r="V22" s="9">
        <f>AVERAGE(T22:T25)</f>
        <v>0.40823000513339014</v>
      </c>
      <c r="W22" s="7">
        <f>STDEV(T22:T25)</f>
        <v>1.3784239081014811E-2</v>
      </c>
      <c r="X22" s="9">
        <f>AVERAGE(U22:U25)</f>
        <v>0.94408254198280428</v>
      </c>
      <c r="Y22" s="7">
        <f>STDEV(U22:U25)</f>
        <v>4.8890598725719473E-3</v>
      </c>
      <c r="AE22" s="9">
        <f>AVERAGE(AC22:AC25)</f>
        <v>0.42722231716280429</v>
      </c>
      <c r="AF22" s="7">
        <f>STDEV(AC22:AC25)</f>
        <v>1.0635056222279834E-2</v>
      </c>
      <c r="AG22" s="9">
        <f>AVERAGE(AD22:AD25)</f>
        <v>0.86274418604836667</v>
      </c>
      <c r="AH22" s="7">
        <f>STDEV(AD22:AD25)</f>
        <v>1.6610799652330484E-2</v>
      </c>
      <c r="AJ22" s="4"/>
      <c r="AK22"/>
      <c r="AL22" s="42"/>
      <c r="AM22"/>
      <c r="AN22"/>
      <c r="AO22"/>
      <c r="AP22"/>
      <c r="AQ22"/>
      <c r="AR22"/>
      <c r="AS22"/>
      <c r="AT22" s="9">
        <f>AVERAGE(AR22:AR25)</f>
        <v>0.34483927572842465</v>
      </c>
      <c r="AU22" s="7">
        <f>STDEV(AR22:AR25)</f>
        <v>1.8991298612259774E-2</v>
      </c>
      <c r="AV22" s="9">
        <f>AVERAGE(AS22:AS25)</f>
        <v>0.9640708516322618</v>
      </c>
      <c r="AW22" s="7">
        <f>STDEV(AS22:AS25)</f>
        <v>2.377372174951094E-3</v>
      </c>
      <c r="AX22" s="42"/>
      <c r="AY22"/>
      <c r="AZ22"/>
      <c r="BA22"/>
      <c r="BB22"/>
      <c r="BC22" s="9">
        <f>AVERAGE(BA22:BA25)</f>
        <v>0.36085793859066811</v>
      </c>
      <c r="BD22" s="7">
        <f>STDEV(BA22:BA25)</f>
        <v>1.6366626791854102E-2</v>
      </c>
      <c r="BE22" s="9">
        <f>AVERAGE(BB22:BB25)</f>
        <v>0.89546062625022349</v>
      </c>
      <c r="BF22" s="7">
        <f>STDEV(BB22:BB25)</f>
        <v>1.2651431973217194E-2</v>
      </c>
      <c r="BO22" s="62"/>
      <c r="BQ22" s="52"/>
      <c r="BR22" s="52"/>
      <c r="BS22" s="58"/>
      <c r="CB22" s="62"/>
      <c r="CK22" s="52"/>
      <c r="CL22" s="52"/>
      <c r="CM22" s="52"/>
      <c r="CN22" s="58"/>
      <c r="DF22" s="57"/>
      <c r="DG22" s="57"/>
      <c r="DJ22" s="57"/>
      <c r="DW22" s="62"/>
      <c r="EH22" s="57"/>
    </row>
    <row r="23" spans="1:138">
      <c r="B23" t="s">
        <v>82</v>
      </c>
      <c r="C23"/>
      <c r="E23" s="7"/>
      <c r="F23" s="4"/>
      <c r="H23" s="5"/>
      <c r="I23" s="5"/>
      <c r="J23" s="5"/>
      <c r="K23" s="5"/>
      <c r="L23" s="4"/>
      <c r="AJ23" s="4"/>
      <c r="AK23"/>
      <c r="AL23" s="42"/>
      <c r="AM23"/>
      <c r="AN23"/>
      <c r="AO23"/>
      <c r="AP23"/>
      <c r="AQ23"/>
      <c r="AR23"/>
      <c r="AS23"/>
      <c r="AT23"/>
      <c r="AU23"/>
      <c r="AV23"/>
      <c r="AW23"/>
      <c r="AX23" s="42"/>
      <c r="AY23"/>
      <c r="AZ23"/>
      <c r="BA23"/>
      <c r="BB23"/>
      <c r="BC23"/>
      <c r="BD23"/>
      <c r="BE23"/>
      <c r="BF23"/>
      <c r="BQ23" s="52"/>
      <c r="BR23" s="52"/>
      <c r="BS23" s="58"/>
      <c r="CK23" s="52"/>
      <c r="CL23" s="52"/>
      <c r="CM23" s="52"/>
      <c r="CN23" s="58"/>
      <c r="DF23" s="57"/>
      <c r="DG23" s="57"/>
      <c r="DJ23" s="57"/>
    </row>
    <row r="24" spans="1:138">
      <c r="B24" t="s">
        <v>83</v>
      </c>
      <c r="C24"/>
      <c r="E24" s="7"/>
      <c r="F24" s="4"/>
      <c r="H24" s="5">
        <v>29.346458897906597</v>
      </c>
      <c r="I24" s="5">
        <v>-40.339569150948819</v>
      </c>
      <c r="J24" s="5">
        <v>7.5536213983439966</v>
      </c>
      <c r="K24" s="5"/>
      <c r="L24" s="4"/>
      <c r="N24" s="42">
        <f t="shared" ref="N24:N37" si="46">(J24-$T$3)/(H24-$S$3)</f>
        <v>2.3352564323062719</v>
      </c>
      <c r="O24">
        <f t="shared" ref="O24:O37" si="47">J24-N24*H24</f>
        <v>-60.977885508404007</v>
      </c>
      <c r="P24">
        <f t="shared" ref="P24:P37" si="48">(O24-$O$3)/($N$3-N24)</f>
        <v>27.745658938171204</v>
      </c>
      <c r="Q24">
        <f t="shared" ref="Q24:Q37" si="49">$N$3*P24+$O$3</f>
        <v>3.8153429955363016</v>
      </c>
      <c r="R24">
        <f>EXP((Q24-$T$2)/$T$4)</f>
        <v>0.38575332587991734</v>
      </c>
      <c r="S24">
        <f>(J24-$T$3)/(Q24-$T$3)</f>
        <v>0.87448979512346059</v>
      </c>
      <c r="T24">
        <f t="shared" ref="T24:T25" si="50">1/(S24/R24-S24+1)</f>
        <v>0.41797693406107234</v>
      </c>
      <c r="U24">
        <f t="shared" ref="U24:U25" si="51">(S24/R24)/(S24/R24+1-S24)</f>
        <v>0.94753962937232694</v>
      </c>
      <c r="Z24" s="42">
        <f t="shared" si="23"/>
        <v>-3.5205140348283033</v>
      </c>
      <c r="AA24">
        <f t="shared" si="24"/>
        <v>16.10173471605545</v>
      </c>
      <c r="AB24">
        <f t="shared" si="25"/>
        <v>2.5556122731171493</v>
      </c>
      <c r="AC24">
        <f t="shared" si="26"/>
        <v>0.43474243753587855</v>
      </c>
      <c r="AD24">
        <f t="shared" si="27"/>
        <v>0.8744897951234607</v>
      </c>
      <c r="AJ24" s="4"/>
      <c r="AK24"/>
      <c r="AL24" s="42">
        <f t="shared" si="28"/>
        <v>-4.6945303269785317</v>
      </c>
      <c r="AM24">
        <f t="shared" si="29"/>
        <v>145.32146268399549</v>
      </c>
      <c r="AN24">
        <f t="shared" si="30"/>
        <v>29.964414665285016</v>
      </c>
      <c r="AO24">
        <f t="shared" si="11"/>
        <v>4.6526093076547212</v>
      </c>
      <c r="AP24">
        <f t="shared" si="12"/>
        <v>0.33551065943867403</v>
      </c>
      <c r="AQ24">
        <f t="shared" si="31"/>
        <v>0.90440653959020545</v>
      </c>
      <c r="AR24">
        <f t="shared" si="32"/>
        <v>0.35826815176069104</v>
      </c>
      <c r="AS24">
        <f t="shared" si="33"/>
        <v>0.96575190761857399</v>
      </c>
      <c r="AT24"/>
      <c r="AU24"/>
      <c r="AV24"/>
      <c r="AW24"/>
      <c r="AX24" s="42">
        <f t="shared" si="34"/>
        <v>-3.5205140348283033</v>
      </c>
      <c r="AY24">
        <f t="shared" si="17"/>
        <v>13.641968718466758</v>
      </c>
      <c r="AZ24">
        <f t="shared" si="35"/>
        <v>1.6273986891214163</v>
      </c>
      <c r="BA24">
        <f t="shared" si="36"/>
        <v>0.37243089138033758</v>
      </c>
      <c r="BB24">
        <f t="shared" si="37"/>
        <v>0.90440653959020567</v>
      </c>
      <c r="BC24"/>
      <c r="BD24"/>
      <c r="BE24"/>
      <c r="BF24"/>
      <c r="BQ24" s="52"/>
      <c r="BR24" s="52"/>
      <c r="BS24" s="58"/>
      <c r="CK24" s="52"/>
      <c r="CL24" s="52"/>
      <c r="CM24" s="52"/>
      <c r="CN24" s="58"/>
      <c r="DF24" s="57"/>
      <c r="DG24" s="57"/>
      <c r="DJ24" s="57"/>
    </row>
    <row r="25" spans="1:138">
      <c r="B25" s="6" t="s">
        <v>84</v>
      </c>
      <c r="C25"/>
      <c r="E25" s="7"/>
      <c r="F25" s="4"/>
      <c r="H25" s="5">
        <v>30.561676706452619</v>
      </c>
      <c r="I25" s="5">
        <v>-32.262554115162324</v>
      </c>
      <c r="J25" s="5">
        <v>8.5988097642438888</v>
      </c>
      <c r="K25" s="5"/>
      <c r="L25" s="4"/>
      <c r="N25" s="42">
        <f t="shared" si="46"/>
        <v>2.5156346294337744</v>
      </c>
      <c r="O25">
        <f t="shared" si="47"/>
        <v>-68.283202492067858</v>
      </c>
      <c r="P25">
        <f t="shared" si="48"/>
        <v>28.821574721200133</v>
      </c>
      <c r="Q25">
        <f t="shared" si="49"/>
        <v>4.2213489513962763</v>
      </c>
      <c r="R25">
        <f>EXP((Q25-$T$2)/$T$4)</f>
        <v>0.36051387844444127</v>
      </c>
      <c r="S25">
        <f>(J25-$T$3)/(Q25-$T$3)</f>
        <v>0.85099857697327264</v>
      </c>
      <c r="T25">
        <f t="shared" si="50"/>
        <v>0.39848307620570794</v>
      </c>
      <c r="U25">
        <f t="shared" si="51"/>
        <v>0.94062545459328162</v>
      </c>
      <c r="Z25" s="42">
        <f t="shared" si="23"/>
        <v>-2.9338984268703072</v>
      </c>
      <c r="AA25">
        <f t="shared" si="24"/>
        <v>16.757139702445691</v>
      </c>
      <c r="AB25">
        <f t="shared" si="25"/>
        <v>3.3895505174488214</v>
      </c>
      <c r="AC25">
        <f t="shared" si="26"/>
        <v>0.41970219678973003</v>
      </c>
      <c r="AD25">
        <f t="shared" si="27"/>
        <v>0.85099857697327264</v>
      </c>
      <c r="AJ25" s="4"/>
      <c r="AK25"/>
      <c r="AL25" s="42">
        <f t="shared" si="28"/>
        <v>-3.7386574510883483</v>
      </c>
      <c r="AM25">
        <f t="shared" si="29"/>
        <v>122.85845010057619</v>
      </c>
      <c r="AN25">
        <f t="shared" si="30"/>
        <v>31.465662163993443</v>
      </c>
      <c r="AO25">
        <f t="shared" si="11"/>
        <v>5.2191177977333734</v>
      </c>
      <c r="AP25">
        <f t="shared" si="12"/>
        <v>0.30528191037698121</v>
      </c>
      <c r="AQ25">
        <f t="shared" si="31"/>
        <v>0.88651471291024131</v>
      </c>
      <c r="AR25">
        <f t="shared" si="32"/>
        <v>0.33141039969615832</v>
      </c>
      <c r="AS25">
        <f t="shared" si="33"/>
        <v>0.96238979564594973</v>
      </c>
      <c r="AT25"/>
      <c r="AU25"/>
      <c r="AV25"/>
      <c r="AW25"/>
      <c r="AX25" s="42">
        <f t="shared" si="34"/>
        <v>-2.9338984268703072</v>
      </c>
      <c r="AY25">
        <f t="shared" si="17"/>
        <v>13.836989629278369</v>
      </c>
      <c r="AZ25">
        <f t="shared" si="35"/>
        <v>2.2876070936120954</v>
      </c>
      <c r="BA25">
        <f t="shared" si="36"/>
        <v>0.34928498580099865</v>
      </c>
      <c r="BB25">
        <f t="shared" si="37"/>
        <v>0.88651471291024131</v>
      </c>
      <c r="BC25"/>
      <c r="BD25"/>
      <c r="BE25"/>
      <c r="BF25"/>
      <c r="BQ25" s="52"/>
      <c r="BR25" s="52"/>
      <c r="BS25" s="58"/>
      <c r="CK25" s="52"/>
      <c r="CL25" s="52"/>
      <c r="CM25" s="52"/>
      <c r="CN25" s="58"/>
      <c r="DF25" s="57"/>
      <c r="DG25" s="57"/>
      <c r="DJ25" s="57"/>
    </row>
    <row r="26" spans="1:138">
      <c r="A26">
        <v>6</v>
      </c>
      <c r="B26" t="s">
        <v>85</v>
      </c>
      <c r="C26" s="1">
        <f>[2]Tabelle6!$D$2</f>
        <v>42439</v>
      </c>
      <c r="D26" s="3">
        <f>[2]Tabelle6!$I$16</f>
        <v>0.4770833333333333</v>
      </c>
      <c r="E26" s="16">
        <f>C26+D26</f>
        <v>42439.477083333331</v>
      </c>
      <c r="F26" s="4"/>
      <c r="H26" s="5"/>
      <c r="I26" s="5"/>
      <c r="J26" s="5"/>
      <c r="K26" s="5"/>
      <c r="L26" s="4"/>
      <c r="V26" s="9">
        <f>AVERAGE(T26:T29)</f>
        <v>0.3266346330311431</v>
      </c>
      <c r="W26" s="7">
        <f>STDEV(T26:T29)</f>
        <v>9.1718564018708065E-2</v>
      </c>
      <c r="X26" s="9">
        <f>AVERAGE(U26:U29)</f>
        <v>0.90914451391706919</v>
      </c>
      <c r="Y26" s="7">
        <f>STDEV(U26:U29)</f>
        <v>3.1060204901150763E-2</v>
      </c>
      <c r="AE26" s="9">
        <f>AVERAGE(AC26:AC29)</f>
        <v>0.38180528575787198</v>
      </c>
      <c r="AF26" s="7">
        <f>STDEV(AC26:AC29)</f>
        <v>7.0819029299427239E-2</v>
      </c>
      <c r="AG26" s="9">
        <f>AVERAGE(AD26:AD29)</f>
        <v>0.71040877443991335</v>
      </c>
      <c r="AH26" s="7">
        <f>STDEV(AD26:AD29)</f>
        <v>9.9895159177753337E-2</v>
      </c>
      <c r="AJ26" s="4"/>
      <c r="AK26"/>
      <c r="AL26" s="42"/>
      <c r="AM26"/>
      <c r="AN26"/>
      <c r="AO26"/>
      <c r="AP26"/>
      <c r="AQ26"/>
      <c r="AR26"/>
      <c r="AS26"/>
      <c r="AT26" s="9">
        <f>AVERAGE(AR26:AR29)</f>
        <v>0.22753714104153097</v>
      </c>
      <c r="AU26" s="7">
        <f>STDEV(AR26:AR29)</f>
        <v>8.2993315740119672E-2</v>
      </c>
      <c r="AV26" s="9">
        <f>AVERAGE(AS26:AS29)</f>
        <v>0.95346156232516155</v>
      </c>
      <c r="AW26" s="7">
        <f>STDEV(AS26:AS29)</f>
        <v>1.2807923297402844E-2</v>
      </c>
      <c r="AX26" s="42"/>
      <c r="AY26"/>
      <c r="AZ26"/>
      <c r="BA26"/>
      <c r="BB26"/>
      <c r="BC26" s="9">
        <f>AVERAGE(BA26:BA29)</f>
        <v>0.27024266044913969</v>
      </c>
      <c r="BD26" s="7">
        <f>STDEV(BA26:BA29)</f>
        <v>6.7853233864374141E-2</v>
      </c>
      <c r="BE26" s="9">
        <f>AVERAGE(BB26:BB29)</f>
        <v>0.77943604360431917</v>
      </c>
      <c r="BF26" s="7">
        <f>STDEV(BB26:BB29)</f>
        <v>7.6084043949908586E-2</v>
      </c>
      <c r="BO26" s="62"/>
      <c r="BQ26" s="52"/>
      <c r="BR26" s="52"/>
      <c r="BS26" s="58"/>
      <c r="CB26" s="62"/>
      <c r="CK26" s="52"/>
      <c r="CL26" s="52"/>
      <c r="CM26" s="52"/>
      <c r="CN26" s="58"/>
      <c r="DF26" s="57"/>
      <c r="DG26" s="57"/>
      <c r="DJ26" s="57"/>
      <c r="DW26" s="62"/>
      <c r="EH26" s="57"/>
    </row>
    <row r="27" spans="1:138">
      <c r="B27" t="s">
        <v>86</v>
      </c>
      <c r="C27"/>
      <c r="E27" s="7"/>
      <c r="F27" s="4"/>
      <c r="H27" s="5">
        <v>41.781168610253729</v>
      </c>
      <c r="I27" s="5">
        <v>-2.7814298788992184</v>
      </c>
      <c r="J27" s="5">
        <v>18.274494859501093</v>
      </c>
      <c r="K27" s="5"/>
      <c r="L27" s="4"/>
      <c r="N27" s="42">
        <f t="shared" si="46"/>
        <v>-11.962129744549209</v>
      </c>
      <c r="O27">
        <f t="shared" si="47"/>
        <v>518.06625465424304</v>
      </c>
      <c r="P27">
        <f t="shared" si="48"/>
        <v>42.523722348723027</v>
      </c>
      <c r="Q27">
        <f t="shared" si="49"/>
        <v>9.3919706976313293</v>
      </c>
      <c r="R27">
        <f>EXP((Q27-$T$2)/$T$4)</f>
        <v>0.15228597424370721</v>
      </c>
      <c r="S27">
        <f>(J27-$T$3)/(Q27-$T$3)</f>
        <v>0.63307528874311803</v>
      </c>
      <c r="T27">
        <f t="shared" ref="T27:T29" si="52">1/(S27/R27-S27+1)</f>
        <v>0.22103978614672057</v>
      </c>
      <c r="U27">
        <f t="shared" ref="U27:U29" si="53">(S27/R27)/(S27/R27+1-S27)</f>
        <v>0.91889504029183167</v>
      </c>
      <c r="Z27" s="42">
        <f t="shared" si="23"/>
        <v>2.5080161386506301</v>
      </c>
      <c r="AA27">
        <f t="shared" si="24"/>
        <v>22.837199444067004</v>
      </c>
      <c r="AB27">
        <f t="shared" si="25"/>
        <v>11.125827249619309</v>
      </c>
      <c r="AC27">
        <f t="shared" si="26"/>
        <v>0.30378210281050166</v>
      </c>
      <c r="AD27">
        <f t="shared" si="27"/>
        <v>0.63307528874311814</v>
      </c>
      <c r="AJ27" s="4"/>
      <c r="AK27"/>
      <c r="AL27" s="42">
        <f t="shared" si="28"/>
        <v>-0.91490349972034801</v>
      </c>
      <c r="AM27">
        <f t="shared" si="29"/>
        <v>56.500232243428172</v>
      </c>
      <c r="AN27">
        <f t="shared" si="30"/>
        <v>48.871629514200997</v>
      </c>
      <c r="AO27">
        <f t="shared" si="11"/>
        <v>11.787407363849432</v>
      </c>
      <c r="AP27">
        <f t="shared" si="12"/>
        <v>0.10215800857532913</v>
      </c>
      <c r="AQ27">
        <f t="shared" si="31"/>
        <v>0.72053584891035083</v>
      </c>
      <c r="AR27">
        <f t="shared" si="32"/>
        <v>0.13637699438119205</v>
      </c>
      <c r="AS27">
        <f t="shared" si="33"/>
        <v>0.96188751903710246</v>
      </c>
      <c r="AT27"/>
      <c r="AU27"/>
      <c r="AV27"/>
      <c r="AW27"/>
      <c r="AX27" s="42">
        <f t="shared" si="34"/>
        <v>2.5080161386506301</v>
      </c>
      <c r="AY27">
        <f t="shared" si="17"/>
        <v>15.646159246877176</v>
      </c>
      <c r="AZ27">
        <f t="shared" si="35"/>
        <v>8.412227175208054</v>
      </c>
      <c r="BA27">
        <f t="shared" si="36"/>
        <v>0.19326146215183726</v>
      </c>
      <c r="BB27">
        <f t="shared" si="37"/>
        <v>0.72053584891035094</v>
      </c>
      <c r="BC27"/>
      <c r="BD27"/>
      <c r="BE27"/>
      <c r="BF27"/>
      <c r="BQ27" s="52"/>
      <c r="BR27" s="52"/>
      <c r="BS27" s="58"/>
      <c r="CK27" s="52"/>
      <c r="CL27" s="52"/>
      <c r="CM27" s="52"/>
      <c r="CN27" s="58"/>
      <c r="DF27" s="57"/>
      <c r="DG27" s="57"/>
      <c r="DJ27" s="57"/>
    </row>
    <row r="28" spans="1:138">
      <c r="B28" t="s">
        <v>87</v>
      </c>
      <c r="C28"/>
      <c r="E28" s="7"/>
      <c r="F28" s="4"/>
      <c r="H28" s="5">
        <v>34.649445748685309</v>
      </c>
      <c r="I28" s="5">
        <v>-13.891512988394705</v>
      </c>
      <c r="J28" s="5">
        <v>14.537444350093795</v>
      </c>
      <c r="K28" s="5"/>
      <c r="L28" s="4"/>
      <c r="N28" s="42">
        <f t="shared" si="46"/>
        <v>3.2582478225242713</v>
      </c>
      <c r="O28">
        <f t="shared" si="47"/>
        <v>-98.359036812232986</v>
      </c>
      <c r="P28">
        <f t="shared" si="48"/>
        <v>31.831948146639331</v>
      </c>
      <c r="Q28">
        <f t="shared" si="49"/>
        <v>5.357338923260123</v>
      </c>
      <c r="R28">
        <f>EXP((Q28-$T$2)/$T$4)</f>
        <v>0.29832956306982633</v>
      </c>
      <c r="S28">
        <f>(J28-$T$3)/(Q28-$T$3)</f>
        <v>0.67495607436247462</v>
      </c>
      <c r="T28">
        <f t="shared" si="52"/>
        <v>0.38647415979873495</v>
      </c>
      <c r="U28">
        <f t="shared" si="53"/>
        <v>0.87437892194155498</v>
      </c>
      <c r="Z28" s="42">
        <f t="shared" si="23"/>
        <v>1.4621818034200942</v>
      </c>
      <c r="AA28">
        <f t="shared" si="24"/>
        <v>21.668725525286959</v>
      </c>
      <c r="AB28">
        <f t="shared" si="25"/>
        <v>9.639059360132153</v>
      </c>
      <c r="AC28">
        <f t="shared" si="26"/>
        <v>0.44202117167829696</v>
      </c>
      <c r="AD28">
        <f t="shared" si="27"/>
        <v>0.67495607436247462</v>
      </c>
      <c r="AJ28" s="4"/>
      <c r="AK28"/>
      <c r="AL28" s="42">
        <f t="shared" si="28"/>
        <v>-1.8352980149097597</v>
      </c>
      <c r="AM28">
        <f t="shared" si="29"/>
        <v>78.129503350379352</v>
      </c>
      <c r="AN28">
        <f t="shared" si="30"/>
        <v>38.317841075508412</v>
      </c>
      <c r="AO28">
        <f t="shared" si="11"/>
        <v>7.8048456888710973</v>
      </c>
      <c r="AP28">
        <f t="shared" si="12"/>
        <v>0.19839916724807277</v>
      </c>
      <c r="AQ28">
        <f t="shared" si="31"/>
        <v>0.75243388641234676</v>
      </c>
      <c r="AR28">
        <f t="shared" si="32"/>
        <v>0.24751914406965764</v>
      </c>
      <c r="AS28">
        <f t="shared" si="33"/>
        <v>0.93872264746413236</v>
      </c>
      <c r="AT28"/>
      <c r="AU28"/>
      <c r="AV28"/>
      <c r="AW28"/>
      <c r="AX28" s="42">
        <f t="shared" si="34"/>
        <v>1.4621818034200942</v>
      </c>
      <c r="AY28">
        <f t="shared" si="17"/>
        <v>15.298470638105419</v>
      </c>
      <c r="AZ28">
        <f t="shared" si="35"/>
        <v>7.2351895913844029</v>
      </c>
      <c r="BA28">
        <f t="shared" si="36"/>
        <v>0.29610461448491426</v>
      </c>
      <c r="BB28">
        <f t="shared" si="37"/>
        <v>0.75243388641234676</v>
      </c>
      <c r="BC28"/>
      <c r="BD28"/>
      <c r="BE28"/>
      <c r="BF28"/>
      <c r="BQ28" s="52"/>
      <c r="BR28" s="52"/>
      <c r="BS28" s="58"/>
      <c r="CK28" s="52"/>
      <c r="CL28" s="52"/>
      <c r="CM28" s="52"/>
      <c r="CN28" s="58"/>
      <c r="DF28" s="57"/>
      <c r="DG28" s="57"/>
      <c r="DJ28" s="57"/>
    </row>
    <row r="29" spans="1:138">
      <c r="B29" s="6" t="s">
        <v>88</v>
      </c>
      <c r="C29" s="6"/>
      <c r="D29" s="6"/>
      <c r="E29" s="7"/>
      <c r="F29" s="4"/>
      <c r="H29" s="5">
        <v>32.117290543647925</v>
      </c>
      <c r="I29" s="5">
        <v>-33.207635413794009</v>
      </c>
      <c r="J29" s="5">
        <v>9.8801373779157444</v>
      </c>
      <c r="K29" s="5"/>
      <c r="L29" s="4"/>
      <c r="N29" s="42">
        <f t="shared" si="46"/>
        <v>2.8296176487555957</v>
      </c>
      <c r="O29">
        <f t="shared" si="47"/>
        <v>-80.999514774601622</v>
      </c>
      <c r="P29">
        <f t="shared" si="48"/>
        <v>30.316860086010024</v>
      </c>
      <c r="Q29">
        <f t="shared" si="49"/>
        <v>4.7856075796264239</v>
      </c>
      <c r="R29">
        <f>EXP((Q29-$T$2)/$T$4)</f>
        <v>0.32815542374893186</v>
      </c>
      <c r="S29">
        <f>(J29-$T$3)/(Q29-$T$3)</f>
        <v>0.82319496021414729</v>
      </c>
      <c r="T29">
        <f t="shared" si="52"/>
        <v>0.3723899531479738</v>
      </c>
      <c r="U29">
        <f t="shared" si="53"/>
        <v>0.93415957951782069</v>
      </c>
      <c r="Z29" s="42">
        <f t="shared" si="23"/>
        <v>-2.2395949027061128</v>
      </c>
      <c r="AA29">
        <f t="shared" si="24"/>
        <v>17.532860610025288</v>
      </c>
      <c r="AB29">
        <f t="shared" si="25"/>
        <v>4.3765789123977692</v>
      </c>
      <c r="AC29">
        <f t="shared" si="26"/>
        <v>0.39961258278481726</v>
      </c>
      <c r="AD29">
        <f t="shared" si="27"/>
        <v>0.8231949602141474</v>
      </c>
      <c r="AJ29" s="4"/>
      <c r="AK29"/>
      <c r="AL29" s="42">
        <f t="shared" si="28"/>
        <v>-2.9150534608120986</v>
      </c>
      <c r="AM29">
        <f t="shared" si="29"/>
        <v>103.50375632908431</v>
      </c>
      <c r="AN29">
        <f t="shared" si="30"/>
        <v>33.458289830379911</v>
      </c>
      <c r="AO29">
        <f t="shared" si="11"/>
        <v>5.9710527661810975</v>
      </c>
      <c r="AP29">
        <f t="shared" si="12"/>
        <v>0.26932347091300818</v>
      </c>
      <c r="AQ29">
        <f t="shared" si="31"/>
        <v>0.86533839549025948</v>
      </c>
      <c r="AR29">
        <f t="shared" si="32"/>
        <v>0.2987152846737432</v>
      </c>
      <c r="AS29">
        <f t="shared" si="33"/>
        <v>0.95977452047424983</v>
      </c>
      <c r="AT29"/>
      <c r="AU29"/>
      <c r="AV29"/>
      <c r="AW29"/>
      <c r="AX29" s="42">
        <f t="shared" si="34"/>
        <v>-2.2395949027061128</v>
      </c>
      <c r="AY29">
        <f t="shared" si="17"/>
        <v>14.067811489156169</v>
      </c>
      <c r="AZ29">
        <f t="shared" si="35"/>
        <v>3.069013206409422</v>
      </c>
      <c r="BA29">
        <f t="shared" si="36"/>
        <v>0.32136190471066761</v>
      </c>
      <c r="BB29">
        <f t="shared" si="37"/>
        <v>0.86533839549025959</v>
      </c>
      <c r="BC29"/>
      <c r="BD29"/>
      <c r="BE29"/>
      <c r="BF29"/>
      <c r="BQ29" s="52"/>
      <c r="BR29" s="52"/>
      <c r="BS29" s="58"/>
      <c r="CK29" s="52"/>
      <c r="CL29" s="52"/>
      <c r="CM29" s="52"/>
      <c r="CN29" s="58"/>
      <c r="DF29" s="57"/>
      <c r="DG29" s="57"/>
      <c r="DJ29" s="57"/>
    </row>
    <row r="30" spans="1:138">
      <c r="A30">
        <v>7</v>
      </c>
      <c r="B30" t="s">
        <v>89</v>
      </c>
      <c r="C30" s="1">
        <f>[2]Tabelle6!$D$2</f>
        <v>42439</v>
      </c>
      <c r="D30" s="2">
        <f>[2]Tabelle7!$I$16</f>
        <v>0.73125000000000007</v>
      </c>
      <c r="E30" s="16">
        <f>C30+D30</f>
        <v>42439.731249999997</v>
      </c>
      <c r="F30" s="4"/>
      <c r="H30" s="5"/>
      <c r="I30" s="5"/>
      <c r="J30" s="5"/>
      <c r="K30" s="5"/>
      <c r="L30" s="4"/>
      <c r="V30" s="9">
        <f>AVERAGE(T30:T33)</f>
        <v>0.34702742015731286</v>
      </c>
      <c r="W30" s="7"/>
      <c r="X30" s="9">
        <f>AVERAGE(U30:U33)</f>
        <v>0.88583083442001576</v>
      </c>
      <c r="Y30" s="7"/>
      <c r="AE30" s="9">
        <f>AVERAGE(AC30:AC33)</f>
        <v>0.40798230919639972</v>
      </c>
      <c r="AF30" s="7"/>
      <c r="AG30" s="9">
        <f>AVERAGE(AD30:AD33)</f>
        <v>0.67100822889375855</v>
      </c>
      <c r="AH30" s="7"/>
      <c r="AJ30" s="4"/>
      <c r="AK30"/>
      <c r="AL30" s="42"/>
      <c r="AM30"/>
      <c r="AN30"/>
      <c r="AO30"/>
      <c r="AP30"/>
      <c r="AQ30"/>
      <c r="AR30"/>
      <c r="AS30"/>
      <c r="AT30" s="9">
        <f>AVERAGE(AR30:AR33)</f>
        <v>0.22177075977080052</v>
      </c>
      <c r="AU30" s="7" t="e">
        <f>STDEV(AR30:AR33)</f>
        <v>#DIV/0!</v>
      </c>
      <c r="AV30" s="9">
        <f>AVERAGE(AS30:AS33)</f>
        <v>0.94443024728612335</v>
      </c>
      <c r="AW30" s="7" t="e">
        <f>STDEV(AS30:AS33)</f>
        <v>#DIV/0!</v>
      </c>
      <c r="AX30" s="42"/>
      <c r="AY30"/>
      <c r="AZ30"/>
      <c r="BA30"/>
      <c r="BB30"/>
      <c r="BC30" s="9">
        <f>AVERAGE(BA30:BA33)</f>
        <v>0.27197571756498939</v>
      </c>
      <c r="BD30" s="7" t="e">
        <f>STDEV(BA30:BA33)</f>
        <v>#DIV/0!</v>
      </c>
      <c r="BE30" s="9">
        <f>AVERAGE(BB30:BB33)</f>
        <v>0.74942705354255013</v>
      </c>
      <c r="BF30" s="7" t="e">
        <f>STDEV(BB30:BB33)</f>
        <v>#DIV/0!</v>
      </c>
      <c r="BO30" s="62"/>
      <c r="BQ30" s="52"/>
      <c r="BR30" s="52"/>
      <c r="BS30" s="58"/>
      <c r="CB30" s="62"/>
      <c r="CK30" s="52"/>
      <c r="CL30" s="52"/>
      <c r="CM30" s="52"/>
      <c r="CN30" s="58"/>
      <c r="DF30" s="57"/>
      <c r="DG30" s="57"/>
      <c r="DJ30" s="57"/>
      <c r="DW30" s="62"/>
      <c r="EH30" s="57"/>
    </row>
    <row r="31" spans="1:138">
      <c r="B31" t="s">
        <v>90</v>
      </c>
      <c r="C31"/>
      <c r="E31" s="7"/>
      <c r="F31" s="4"/>
      <c r="H31" s="5"/>
      <c r="I31" s="5"/>
      <c r="J31" s="5"/>
      <c r="K31" s="5"/>
      <c r="L31" s="4"/>
      <c r="AJ31" s="4"/>
      <c r="AK31"/>
      <c r="AL31" s="42"/>
      <c r="AM31"/>
      <c r="AN31"/>
      <c r="AO31"/>
      <c r="AP31"/>
      <c r="AQ31"/>
      <c r="AR31"/>
      <c r="AS31"/>
      <c r="AT31"/>
      <c r="AU31"/>
      <c r="AV31"/>
      <c r="AW31"/>
      <c r="AX31" s="42"/>
      <c r="AY31"/>
      <c r="AZ31"/>
      <c r="BA31"/>
      <c r="BB31"/>
      <c r="BC31"/>
      <c r="BD31"/>
      <c r="BE31"/>
      <c r="BF31"/>
      <c r="BQ31" s="52"/>
      <c r="BR31" s="52"/>
      <c r="BS31" s="58"/>
      <c r="CK31" s="52"/>
      <c r="CL31" s="52"/>
      <c r="CM31" s="52"/>
      <c r="CN31" s="58"/>
      <c r="DF31" s="57"/>
      <c r="DG31" s="57"/>
      <c r="DJ31" s="57"/>
    </row>
    <row r="32" spans="1:138">
      <c r="B32" t="s">
        <v>91</v>
      </c>
      <c r="C32"/>
      <c r="E32" s="7"/>
      <c r="F32" s="4"/>
      <c r="H32" s="5">
        <v>36.033720712623619</v>
      </c>
      <c r="I32" s="5">
        <v>-0.10960760188144755</v>
      </c>
      <c r="J32" s="5">
        <v>15.158396666256284</v>
      </c>
      <c r="K32" s="5"/>
      <c r="L32" s="4"/>
      <c r="N32" s="42">
        <f t="shared" si="46"/>
        <v>4.1290752653707958</v>
      </c>
      <c r="O32">
        <f t="shared" si="47"/>
        <v>-133.62754824751721</v>
      </c>
      <c r="P32">
        <f t="shared" si="48"/>
        <v>33.843927697072196</v>
      </c>
      <c r="Q32">
        <f t="shared" si="49"/>
        <v>6.1165764894612042</v>
      </c>
      <c r="R32">
        <f>EXP((Q32-$T$2)/$T$4)</f>
        <v>0.26286989064880434</v>
      </c>
      <c r="S32">
        <f>(J32-$T$3)/(Q32-$T$3)</f>
        <v>0.67100822889375833</v>
      </c>
      <c r="T32">
        <f t="shared" ref="T32" si="54">1/(S32/R32-S32+1)</f>
        <v>0.34702742015731286</v>
      </c>
      <c r="U32">
        <f t="shared" ref="U32" si="55">(S32/R32)/(S32/R32+1-S32)</f>
        <v>0.88583083442001576</v>
      </c>
      <c r="Z32" s="42">
        <f t="shared" si="23"/>
        <v>1.5607662086624661</v>
      </c>
      <c r="AA32">
        <f t="shared" si="24"/>
        <v>21.778870413864137</v>
      </c>
      <c r="AB32">
        <f t="shared" si="25"/>
        <v>9.7792078742715738</v>
      </c>
      <c r="AC32">
        <f t="shared" si="26"/>
        <v>0.40798230919639972</v>
      </c>
      <c r="AD32">
        <f t="shared" si="27"/>
        <v>0.67100822889375855</v>
      </c>
      <c r="AJ32" s="4"/>
      <c r="AK32"/>
      <c r="AL32" s="42">
        <f t="shared" si="28"/>
        <v>-1.5830577199442299</v>
      </c>
      <c r="AM32">
        <f t="shared" si="29"/>
        <v>72.201856418689403</v>
      </c>
      <c r="AN32">
        <f t="shared" si="30"/>
        <v>40.224403867429906</v>
      </c>
      <c r="AO32">
        <f t="shared" si="11"/>
        <v>8.5243033461999627</v>
      </c>
      <c r="AP32">
        <f t="shared" si="12"/>
        <v>0.1759801822681053</v>
      </c>
      <c r="AQ32">
        <f t="shared" si="31"/>
        <v>0.74942705354255024</v>
      </c>
      <c r="AR32">
        <f t="shared" si="32"/>
        <v>0.22177075977080052</v>
      </c>
      <c r="AS32">
        <f t="shared" si="33"/>
        <v>0.94443024728612335</v>
      </c>
      <c r="AT32"/>
      <c r="AU32"/>
      <c r="AV32"/>
      <c r="AW32"/>
      <c r="AX32" s="42">
        <f t="shared" si="34"/>
        <v>1.5607662086624661</v>
      </c>
      <c r="AY32">
        <f t="shared" si="17"/>
        <v>15.331245116386201</v>
      </c>
      <c r="AZ32">
        <f t="shared" si="35"/>
        <v>7.3461417242799003</v>
      </c>
      <c r="BA32">
        <f t="shared" si="36"/>
        <v>0.27197571756498939</v>
      </c>
      <c r="BB32">
        <f t="shared" si="37"/>
        <v>0.74942705354255013</v>
      </c>
      <c r="BC32"/>
      <c r="BD32"/>
      <c r="BE32"/>
      <c r="BF32"/>
      <c r="BQ32" s="52"/>
      <c r="BR32" s="52"/>
      <c r="BS32" s="58"/>
      <c r="CK32" s="52"/>
      <c r="CL32" s="52"/>
      <c r="CM32" s="52"/>
      <c r="CN32" s="58"/>
      <c r="DF32" s="57"/>
      <c r="DG32" s="57"/>
      <c r="DJ32" s="57"/>
    </row>
    <row r="33" spans="1:138">
      <c r="B33" s="6" t="s">
        <v>92</v>
      </c>
      <c r="C33"/>
      <c r="E33" s="7"/>
      <c r="F33" s="4"/>
      <c r="H33" s="5"/>
      <c r="I33" s="5"/>
      <c r="J33" s="5"/>
      <c r="K33" s="5"/>
      <c r="L33" s="4"/>
      <c r="AJ33" s="4"/>
      <c r="AK33"/>
      <c r="AL33" s="42"/>
      <c r="AM33"/>
      <c r="AN33"/>
      <c r="AO33"/>
      <c r="AP33"/>
      <c r="AQ33"/>
      <c r="AR33"/>
      <c r="AS33"/>
      <c r="AT33"/>
      <c r="AU33"/>
      <c r="AV33"/>
      <c r="AW33"/>
      <c r="AX33" s="42"/>
      <c r="AY33"/>
      <c r="AZ33"/>
      <c r="BA33"/>
      <c r="BB33"/>
      <c r="BC33"/>
      <c r="BD33"/>
      <c r="BE33"/>
      <c r="BF33"/>
      <c r="BQ33" s="52"/>
      <c r="BR33" s="52"/>
      <c r="BS33" s="58"/>
      <c r="CK33" s="52"/>
      <c r="CL33" s="52"/>
      <c r="CM33" s="52"/>
      <c r="CN33" s="58"/>
      <c r="DF33" s="57"/>
      <c r="DG33" s="57"/>
      <c r="DJ33" s="57"/>
    </row>
    <row r="34" spans="1:138">
      <c r="A34">
        <v>8</v>
      </c>
      <c r="B34" t="s">
        <v>93</v>
      </c>
      <c r="C34" s="1">
        <f>[2]Tabelle8!$D$2</f>
        <v>42440</v>
      </c>
      <c r="D34" s="2">
        <f>[2]Tabelle8!$I$16</f>
        <v>0.46319444444444446</v>
      </c>
      <c r="E34" s="16">
        <f>C34+D34</f>
        <v>42440.463194444441</v>
      </c>
      <c r="F34" s="4"/>
      <c r="H34" s="5"/>
      <c r="I34" s="5"/>
      <c r="J34" s="5"/>
      <c r="K34" s="5"/>
      <c r="L34" s="4"/>
      <c r="V34" s="9">
        <f>AVERAGE(T34:T37)</f>
        <v>0.43279827784531505</v>
      </c>
      <c r="W34" s="7">
        <f>STDEV(T34:T37)</f>
        <v>6.4668309647077468E-2</v>
      </c>
      <c r="X34" s="9">
        <f>AVERAGE(U34:U37)</f>
        <v>0.83734246381769561</v>
      </c>
      <c r="Y34" s="7">
        <f>STDEV(U34:U37)</f>
        <v>0.11525135984160713</v>
      </c>
      <c r="AE34" s="9">
        <f>AVERAGE(AC34:AC37)</f>
        <v>0.49141707970986087</v>
      </c>
      <c r="AF34" s="7">
        <f>STDEV(AC34:AC37)</f>
        <v>0.10201253970348158</v>
      </c>
      <c r="AG34" s="9">
        <f>AVERAGE(AD34:AD37)</f>
        <v>0.64004892080462916</v>
      </c>
      <c r="AH34" s="7">
        <f>STDEV(AD34:AD37)</f>
        <v>0.21250993061315543</v>
      </c>
      <c r="AJ34" s="4"/>
      <c r="AK34"/>
      <c r="AL34" s="42"/>
      <c r="AM34"/>
      <c r="AN34"/>
      <c r="AO34"/>
      <c r="AP34"/>
      <c r="AQ34"/>
      <c r="AR34"/>
      <c r="AS34"/>
      <c r="AT34" s="9">
        <f>AVERAGE(AR34:AR37)</f>
        <v>0.25322708851456938</v>
      </c>
      <c r="AU34" s="7">
        <f>STDEV(AR34:AR37)</f>
        <v>6.0884707838839695E-2</v>
      </c>
      <c r="AV34" s="9">
        <f>AVERAGE(AS34:AS37)</f>
        <v>0.93550436721235797</v>
      </c>
      <c r="AW34" s="7">
        <f>STDEV(AS34:AS37)</f>
        <v>2.4294572346958986E-2</v>
      </c>
      <c r="AX34" s="42"/>
      <c r="AY34"/>
      <c r="AZ34"/>
      <c r="BA34"/>
      <c r="BB34"/>
      <c r="BC34" s="9">
        <f>AVERAGE(BA34:BA37)</f>
        <v>0.31213286383409522</v>
      </c>
      <c r="BD34" s="7">
        <f>STDEV(BA34:BA37)</f>
        <v>1.6484801714088212E-2</v>
      </c>
      <c r="BE34" s="9">
        <f>AVERAGE(BB34:BB37)</f>
        <v>0.72584723869766155</v>
      </c>
      <c r="BF34" s="7">
        <f>STDEV(BB34:BB37)</f>
        <v>0.16185583999914391</v>
      </c>
      <c r="BO34" s="62"/>
      <c r="BQ34" s="52"/>
      <c r="BR34" s="52"/>
      <c r="BS34" s="58"/>
      <c r="CB34" s="62"/>
      <c r="CK34" s="52"/>
      <c r="CL34" s="52"/>
      <c r="CM34" s="52"/>
      <c r="CN34" s="58"/>
      <c r="DF34" s="57"/>
      <c r="DG34" s="57"/>
      <c r="DJ34" s="57"/>
      <c r="DW34" s="62"/>
      <c r="EH34" s="57"/>
    </row>
    <row r="35" spans="1:138">
      <c r="B35" t="s">
        <v>94</v>
      </c>
      <c r="C35" s="7"/>
      <c r="D35" s="7"/>
      <c r="F35" s="4"/>
      <c r="H35" s="5"/>
      <c r="I35" s="5"/>
      <c r="J35" s="5"/>
      <c r="K35" s="5"/>
      <c r="AJ35"/>
      <c r="AK35"/>
      <c r="AL35" s="42"/>
      <c r="AM35"/>
      <c r="AN35"/>
      <c r="AO35"/>
      <c r="AP35"/>
      <c r="AQ35"/>
      <c r="AR35"/>
      <c r="AS35"/>
      <c r="AT35"/>
      <c r="AU35"/>
      <c r="AV35"/>
      <c r="AW35"/>
      <c r="AX35" s="42"/>
      <c r="AY35"/>
      <c r="AZ35"/>
      <c r="BA35"/>
      <c r="BB35"/>
      <c r="BC35"/>
      <c r="BD35"/>
      <c r="BE35"/>
      <c r="BF35"/>
      <c r="BO35" s="52"/>
      <c r="BP35" s="52"/>
      <c r="BQ35" s="52"/>
      <c r="BR35" s="52"/>
      <c r="BS35" s="58"/>
      <c r="CK35" s="52"/>
      <c r="CL35" s="52"/>
      <c r="CM35" s="52"/>
      <c r="CN35" s="58"/>
      <c r="DF35" s="57"/>
      <c r="DG35" s="57"/>
      <c r="DJ35" s="57"/>
    </row>
    <row r="36" spans="1:138">
      <c r="B36" t="s">
        <v>95</v>
      </c>
      <c r="C36" s="7"/>
      <c r="D36" s="7"/>
      <c r="F36" s="4"/>
      <c r="H36" s="5">
        <v>35.953704271508634</v>
      </c>
      <c r="I36" s="5">
        <v>10.505019960046665</v>
      </c>
      <c r="J36" s="5">
        <v>19.653735757712194</v>
      </c>
      <c r="K36" s="5"/>
      <c r="N36" s="42">
        <f t="shared" si="46"/>
        <v>3.0676104404927722</v>
      </c>
      <c r="O36">
        <f t="shared" si="47"/>
        <v>-90.638222839957265</v>
      </c>
      <c r="P36">
        <f t="shared" si="48"/>
        <v>31.217710244987416</v>
      </c>
      <c r="Q36">
        <f t="shared" si="49"/>
        <v>5.1255510358443068</v>
      </c>
      <c r="R36">
        <f>EXP((Q36-$T$2)/$T$4)</f>
        <v>0.31007993105031428</v>
      </c>
      <c r="S36">
        <f>(J36-$T$3)/(Q36-$T$3)</f>
        <v>0.48978170779858432</v>
      </c>
      <c r="T36">
        <f t="shared" ref="T36:T37" si="56">1/(S36/R36-S36+1)</f>
        <v>0.47852567812463492</v>
      </c>
      <c r="U36">
        <f t="shared" ref="U36:U37" si="57">(S36/R36)/(S36/R36+1-S36)</f>
        <v>0.75584744573272444</v>
      </c>
      <c r="Z36" s="42">
        <f t="shared" si="23"/>
        <v>6.0863001835579933</v>
      </c>
      <c r="AA36">
        <f t="shared" si="24"/>
        <v>26.835090352419492</v>
      </c>
      <c r="AB36">
        <f t="shared" si="25"/>
        <v>16.212749373150253</v>
      </c>
      <c r="AC36">
        <f t="shared" si="26"/>
        <v>0.56355083830025465</v>
      </c>
      <c r="AD36">
        <f t="shared" si="27"/>
        <v>0.48978170779858449</v>
      </c>
      <c r="AJ36"/>
      <c r="AK36"/>
      <c r="AL36" s="42">
        <f t="shared" si="28"/>
        <v>-1.2322650279561174</v>
      </c>
      <c r="AM36">
        <f t="shared" si="29"/>
        <v>63.958228156968758</v>
      </c>
      <c r="AN36">
        <f t="shared" si="30"/>
        <v>43.869230491197563</v>
      </c>
      <c r="AO36">
        <f t="shared" si="11"/>
        <v>9.8997096193198324</v>
      </c>
      <c r="AP36">
        <f t="shared" si="12"/>
        <v>0.13992925998605249</v>
      </c>
      <c r="AQ36">
        <f t="shared" si="31"/>
        <v>0.61139787665962264</v>
      </c>
      <c r="AR36">
        <f t="shared" si="32"/>
        <v>0.21017509873116408</v>
      </c>
      <c r="AS36">
        <f t="shared" si="33"/>
        <v>0.91832551035979615</v>
      </c>
      <c r="AT36"/>
      <c r="AU36"/>
      <c r="AV36"/>
      <c r="AW36"/>
      <c r="AX36" s="42">
        <f t="shared" si="34"/>
        <v>6.0863001835579933</v>
      </c>
      <c r="AY36">
        <f t="shared" si="17"/>
        <v>16.835763144410112</v>
      </c>
      <c r="AZ36">
        <f t="shared" si="35"/>
        <v>12.439418351259922</v>
      </c>
      <c r="BA36">
        <f t="shared" si="36"/>
        <v>0.3004763487555478</v>
      </c>
      <c r="BB36">
        <f t="shared" si="37"/>
        <v>0.61139787665962264</v>
      </c>
      <c r="BC36"/>
      <c r="BD36"/>
      <c r="BE36"/>
      <c r="BF36"/>
      <c r="BO36" s="52"/>
      <c r="BP36" s="52"/>
      <c r="BQ36" s="52"/>
      <c r="BR36" s="52"/>
      <c r="BS36" s="58"/>
      <c r="CK36" s="52"/>
      <c r="CL36" s="52"/>
      <c r="CM36" s="52"/>
      <c r="CN36" s="58"/>
      <c r="DF36" s="57"/>
      <c r="DG36" s="57"/>
      <c r="DJ36" s="57"/>
    </row>
    <row r="37" spans="1:138">
      <c r="B37" s="6" t="s">
        <v>96</v>
      </c>
      <c r="C37" s="7"/>
      <c r="D37" s="7"/>
      <c r="F37" s="4"/>
      <c r="H37" s="5">
        <v>32.270593482545685</v>
      </c>
      <c r="I37" s="5">
        <v>-32.984234910595632</v>
      </c>
      <c r="J37" s="5">
        <v>10.75902767080164</v>
      </c>
      <c r="K37" s="5"/>
      <c r="N37" s="42">
        <f t="shared" si="46"/>
        <v>2.7755309305419984</v>
      </c>
      <c r="O37">
        <f t="shared" si="47"/>
        <v>-78.809002686950933</v>
      </c>
      <c r="P37">
        <f t="shared" si="48"/>
        <v>30.087196609824328</v>
      </c>
      <c r="Q37">
        <f t="shared" si="49"/>
        <v>4.6989421169148393</v>
      </c>
      <c r="R37">
        <f>EXP((Q37-$T$2)/$T$4)</f>
        <v>0.33292977865379142</v>
      </c>
      <c r="S37">
        <f>(J37-$T$3)/(Q37-$T$3)</f>
        <v>0.79031613381067378</v>
      </c>
      <c r="T37">
        <f t="shared" si="56"/>
        <v>0.38707087756599518</v>
      </c>
      <c r="U37">
        <f t="shared" si="57"/>
        <v>0.9188374819026669</v>
      </c>
      <c r="Z37" s="42">
        <f t="shared" si="23"/>
        <v>-1.4185547754420149</v>
      </c>
      <c r="AA37">
        <f t="shared" si="24"/>
        <v>18.450179866682198</v>
      </c>
      <c r="AB37">
        <f t="shared" si="25"/>
        <v>5.543777249721078</v>
      </c>
      <c r="AC37">
        <f t="shared" si="26"/>
        <v>0.41928332111946709</v>
      </c>
      <c r="AD37">
        <f t="shared" si="27"/>
        <v>0.79031613381067389</v>
      </c>
      <c r="AJ37"/>
      <c r="AK37"/>
      <c r="AL37" s="42">
        <f t="shared" si="28"/>
        <v>-2.7638919050848956</v>
      </c>
      <c r="AM37">
        <f t="shared" si="29"/>
        <v>99.951459769495045</v>
      </c>
      <c r="AN37">
        <f t="shared" si="30"/>
        <v>33.937497277588434</v>
      </c>
      <c r="AO37">
        <f t="shared" si="11"/>
        <v>6.1518857651277106</v>
      </c>
      <c r="AP37">
        <f t="shared" si="12"/>
        <v>0.26132747598999312</v>
      </c>
      <c r="AQ37">
        <f t="shared" si="31"/>
        <v>0.84029660073570056</v>
      </c>
      <c r="AR37">
        <f t="shared" si="32"/>
        <v>0.29627907829797467</v>
      </c>
      <c r="AS37">
        <f t="shared" si="33"/>
        <v>0.9526832240649199</v>
      </c>
      <c r="AT37"/>
      <c r="AU37"/>
      <c r="AV37"/>
      <c r="AW37"/>
      <c r="AX37" s="42">
        <f t="shared" si="34"/>
        <v>-1.4185547754420149</v>
      </c>
      <c r="AY37">
        <f t="shared" si="17"/>
        <v>14.340767051980862</v>
      </c>
      <c r="AZ37">
        <f t="shared" si="35"/>
        <v>3.9930554328526497</v>
      </c>
      <c r="BA37">
        <f t="shared" si="36"/>
        <v>0.32378937891264259</v>
      </c>
      <c r="BB37">
        <f t="shared" si="37"/>
        <v>0.84029660073570056</v>
      </c>
      <c r="BC37"/>
      <c r="BD37"/>
      <c r="BE37"/>
      <c r="BF37"/>
      <c r="BO37" s="52"/>
      <c r="BP37" s="52"/>
      <c r="BQ37" s="52"/>
      <c r="BR37" s="52"/>
      <c r="BS37" s="58"/>
      <c r="CK37" s="52"/>
      <c r="CL37" s="52"/>
      <c r="CM37" s="52"/>
      <c r="CN37" s="58"/>
      <c r="DF37" s="57"/>
      <c r="DG37" s="57"/>
      <c r="DJ37" s="57"/>
    </row>
    <row r="38" spans="1:138" ht="15.75" thickBot="1">
      <c r="AJ38"/>
      <c r="AK38"/>
      <c r="AL38" s="42"/>
      <c r="AM38"/>
      <c r="AN38"/>
      <c r="AO38"/>
      <c r="AP38"/>
      <c r="AQ38"/>
      <c r="AR38"/>
      <c r="AS38"/>
      <c r="AT38"/>
      <c r="AU38"/>
      <c r="AV38"/>
      <c r="AW38"/>
      <c r="AX38" s="42"/>
      <c r="AY38"/>
      <c r="AZ38"/>
      <c r="BA38"/>
      <c r="BB38"/>
      <c r="BC38"/>
      <c r="BD38"/>
      <c r="BE38"/>
      <c r="BF38"/>
      <c r="BM38" s="63"/>
      <c r="BN38" s="63"/>
      <c r="BS38" s="58"/>
      <c r="BW38" s="63"/>
      <c r="BX38" s="63"/>
      <c r="BY38" s="63"/>
      <c r="BZ38" s="63"/>
      <c r="CA38" s="63"/>
      <c r="CH38" s="63"/>
      <c r="CI38" s="63"/>
      <c r="CN38" s="58"/>
      <c r="CR38" s="63"/>
      <c r="CS38" s="63"/>
      <c r="CT38" s="63"/>
      <c r="CU38" s="63"/>
      <c r="CV38" s="63"/>
      <c r="DC38" s="63"/>
      <c r="DD38" s="63"/>
      <c r="DR38" s="63"/>
      <c r="DS38" s="63"/>
      <c r="DT38" s="63"/>
      <c r="DU38" s="63"/>
      <c r="DV38" s="63"/>
      <c r="EB38" s="63"/>
      <c r="EC38" s="63"/>
      <c r="ED38" s="63"/>
    </row>
    <row r="39" spans="1:138">
      <c r="H39" s="43">
        <f>AVERAGE(H6:H37)</f>
        <v>33.156052055287262</v>
      </c>
      <c r="I39" s="43">
        <f>AVERAGE(I6:I37)</f>
        <v>-20.221135009081742</v>
      </c>
      <c r="J39" s="43">
        <f>AVERAGE(J6:J37)</f>
        <v>11.570372962856069</v>
      </c>
      <c r="Q39" s="31" t="s">
        <v>37</v>
      </c>
      <c r="R39" s="33">
        <f>MIN(R6:R37)</f>
        <v>5.0172028184621083E-2</v>
      </c>
      <c r="S39" s="34">
        <f>MIN(S6:S37)</f>
        <v>0.44397945794672322</v>
      </c>
      <c r="T39" s="32">
        <f>MIN(T6:T37)</f>
        <v>0.10632457191611559</v>
      </c>
      <c r="U39" s="22">
        <f>MIN(U6:U37)</f>
        <v>0.75584744573272444</v>
      </c>
      <c r="V39" s="48">
        <f>MIN(V6:V37)</f>
        <v>0.29550250029221181</v>
      </c>
      <c r="W39" s="48"/>
      <c r="X39" s="48">
        <f>MIN(X6:X37)</f>
        <v>0.83734246381769561</v>
      </c>
      <c r="Y39" s="31"/>
      <c r="AB39" s="22" t="s">
        <v>37</v>
      </c>
      <c r="AC39" s="22">
        <f>MIN(AC6:AC37)</f>
        <v>0.26486932888674475</v>
      </c>
      <c r="AD39" s="22">
        <f>MIN(AD6:AD37)</f>
        <v>0.44397945794672306</v>
      </c>
      <c r="AE39" s="48">
        <f>MIN(AE6:AE37)</f>
        <v>0.36393884052467246</v>
      </c>
      <c r="AF39" s="48"/>
      <c r="AG39" s="48">
        <f>MIN(AG6:AG37)</f>
        <v>0.64004892080462916</v>
      </c>
      <c r="AH39" s="54"/>
      <c r="AJ39"/>
      <c r="AK39"/>
      <c r="AL39" s="42"/>
      <c r="AM39"/>
      <c r="AN39"/>
      <c r="AO39" s="31" t="s">
        <v>37</v>
      </c>
      <c r="AP39" s="33">
        <f>MIN(AP6:AP37)</f>
        <v>3.0404117164399964E-2</v>
      </c>
      <c r="AQ39" s="34">
        <f>MIN(AQ6:AQ37)</f>
        <v>0.57651309926482586</v>
      </c>
      <c r="AR39" s="32">
        <f>MIN(AR6:AR37)</f>
        <v>5.1585837503246863E-2</v>
      </c>
      <c r="AS39" s="22">
        <f>MIN(AS6:AS37)</f>
        <v>0.91832551035979615</v>
      </c>
      <c r="AT39" s="48">
        <f>MIN(AT6:AT37)</f>
        <v>0.22177075977080052</v>
      </c>
      <c r="AU39" s="48"/>
      <c r="AV39" s="48">
        <f>MIN(AV6:AV37)</f>
        <v>0.93550436721235797</v>
      </c>
      <c r="AW39" s="31"/>
      <c r="AX39" s="42"/>
      <c r="AY39"/>
      <c r="AZ39" s="22" t="s">
        <v>37</v>
      </c>
      <c r="BA39" s="22">
        <f>MIN(BA6:BA37)</f>
        <v>0.1334721495141904</v>
      </c>
      <c r="BB39" s="22">
        <f>MIN(BB6:BB37)</f>
        <v>0.57651309926482597</v>
      </c>
      <c r="BC39" s="48">
        <f>MIN(BC6:BC37)</f>
        <v>0.27023436479884949</v>
      </c>
      <c r="BD39" s="48"/>
      <c r="BE39" s="48">
        <f>MIN(BE6:BE37)</f>
        <v>0.72584723869766155</v>
      </c>
      <c r="BF39" s="54"/>
      <c r="BM39" s="63"/>
      <c r="BN39" s="63"/>
      <c r="BS39" s="58"/>
      <c r="BW39" s="63"/>
      <c r="BX39" s="63"/>
      <c r="BY39" s="63"/>
      <c r="BZ39" s="63"/>
      <c r="CA39" s="63"/>
      <c r="CH39" s="63"/>
      <c r="CI39" s="63"/>
      <c r="CN39" s="58"/>
      <c r="CR39" s="63"/>
      <c r="CS39" s="63"/>
      <c r="CT39" s="63"/>
      <c r="CU39" s="63"/>
      <c r="CV39" s="63"/>
      <c r="DC39" s="63"/>
      <c r="DD39" s="63"/>
      <c r="DR39" s="63"/>
      <c r="DS39" s="63"/>
      <c r="DT39" s="63"/>
      <c r="DU39" s="63"/>
      <c r="DV39" s="63"/>
      <c r="EB39" s="63"/>
      <c r="EC39" s="63"/>
      <c r="ED39" s="63"/>
    </row>
    <row r="40" spans="1:138">
      <c r="H40" s="43">
        <f>STDEV(H6:H37)</f>
        <v>5.6326604721124696</v>
      </c>
      <c r="I40" s="43">
        <f>STDEV(I6:I37)</f>
        <v>16.00146026939715</v>
      </c>
      <c r="J40" s="43">
        <f>STDEV(J6:J37)</f>
        <v>5.3996768465495002</v>
      </c>
      <c r="Q40" s="31" t="s">
        <v>38</v>
      </c>
      <c r="R40" s="35">
        <f>MAX(R6:R37)</f>
        <v>0.48163446576404573</v>
      </c>
      <c r="S40" s="36">
        <f>MAX(S6:S37)</f>
        <v>0.91463788279155978</v>
      </c>
      <c r="T40" s="32">
        <f>MAX(T6:T37)</f>
        <v>0.52060602604422557</v>
      </c>
      <c r="U40" s="22">
        <f>MAX(U6:U37)</f>
        <v>0.96535565001397827</v>
      </c>
      <c r="V40" s="48">
        <f>MAX(V6:V37)</f>
        <v>0.43279827784531505</v>
      </c>
      <c r="W40" s="48"/>
      <c r="X40" s="48">
        <f>MAX(X6:X37)</f>
        <v>0.95379841387110931</v>
      </c>
      <c r="Y40" s="31"/>
      <c r="AB40" s="22" t="s">
        <v>38</v>
      </c>
      <c r="AC40" s="22">
        <f>MAX(AC6:AC37)</f>
        <v>0.56355083830025465</v>
      </c>
      <c r="AD40" s="22">
        <f>MAX(AD6:AD37)</f>
        <v>0.91463788279155989</v>
      </c>
      <c r="AE40" s="48">
        <f>MAX(AE6:AE37)</f>
        <v>0.49141707970986087</v>
      </c>
      <c r="AF40" s="48"/>
      <c r="AG40" s="48">
        <f>MAX(AG6:AG37)</f>
        <v>0.8895160043304785</v>
      </c>
      <c r="AH40" s="54"/>
      <c r="AJ40"/>
      <c r="AK40"/>
      <c r="AL40" s="42"/>
      <c r="AM40"/>
      <c r="AN40"/>
      <c r="AO40" s="31" t="s">
        <v>38</v>
      </c>
      <c r="AP40" s="35">
        <f>MAX(AP6:AP37)</f>
        <v>0.42398426801941136</v>
      </c>
      <c r="AQ40" s="36">
        <f>MAX(AQ6:AQ37)</f>
        <v>0.93498488684734371</v>
      </c>
      <c r="AR40" s="32">
        <f>MAX(AR6:AR37)</f>
        <v>0.44048012903795231</v>
      </c>
      <c r="AS40" s="22">
        <f>MAX(AS6:AS37)</f>
        <v>0.9781540735539217</v>
      </c>
      <c r="AT40" s="48">
        <f>MAX(AT6:AT37)</f>
        <v>0.37855988598902912</v>
      </c>
      <c r="AU40" s="48"/>
      <c r="AV40" s="48">
        <f>MAX(AV6:AV37)</f>
        <v>0.96932936623411936</v>
      </c>
      <c r="AW40" s="31"/>
      <c r="AX40" s="42"/>
      <c r="AY40"/>
      <c r="AZ40" s="22" t="s">
        <v>38</v>
      </c>
      <c r="BA40" s="22">
        <f>MAX(BA6:BA37)</f>
        <v>0.44830918932999947</v>
      </c>
      <c r="BB40" s="22">
        <f>MAX(BB6:BB37)</f>
        <v>0.93498488684734382</v>
      </c>
      <c r="BC40" s="48">
        <f>MAX(BC6:BC37)</f>
        <v>0.39073064957379655</v>
      </c>
      <c r="BD40" s="48"/>
      <c r="BE40" s="48">
        <f>MAX(BE6:BE37)</f>
        <v>0.91585108576358876</v>
      </c>
      <c r="BF40" s="54"/>
      <c r="BL40" s="63"/>
      <c r="BM40" s="63"/>
      <c r="BN40" s="63"/>
      <c r="BQ40" s="57"/>
      <c r="BR40" s="57"/>
      <c r="BS40" s="58"/>
      <c r="BW40" s="63"/>
      <c r="BX40" s="63"/>
      <c r="BY40" s="63"/>
      <c r="BZ40" s="63"/>
      <c r="CA40" s="63"/>
      <c r="CG40" s="63"/>
      <c r="CH40" s="63"/>
      <c r="CI40" s="63"/>
      <c r="CL40" s="57"/>
      <c r="CM40" s="57"/>
      <c r="CN40" s="58"/>
      <c r="CR40" s="63"/>
      <c r="CS40" s="63"/>
      <c r="CT40" s="63"/>
      <c r="CU40" s="63"/>
      <c r="CV40" s="63"/>
      <c r="DB40" s="63"/>
      <c r="DC40" s="63"/>
      <c r="DD40" s="63"/>
      <c r="DR40" s="63"/>
      <c r="DS40" s="63"/>
      <c r="DT40" s="63"/>
      <c r="DU40" s="63"/>
      <c r="DV40" s="63"/>
      <c r="EB40" s="63"/>
      <c r="EC40" s="63"/>
      <c r="ED40" s="63"/>
    </row>
    <row r="41" spans="1:138" ht="15.75" thickBot="1">
      <c r="Q41" s="31" t="s">
        <v>55</v>
      </c>
      <c r="R41" s="37">
        <f>AVERAGE(R6:R37)</f>
        <v>0.32234671851309071</v>
      </c>
      <c r="S41" s="38">
        <f>AVERAGE(S6:S37)</f>
        <v>0.77120610054731653</v>
      </c>
      <c r="T41" s="32">
        <f>AVERAGE(T6:T37)</f>
        <v>0.37663387412247606</v>
      </c>
      <c r="U41" s="22">
        <f>AVERAGE(U6:U37)</f>
        <v>0.92046179633375169</v>
      </c>
      <c r="V41" s="48">
        <f>AVERAGE(V6:V37)</f>
        <v>0.3829791341822531</v>
      </c>
      <c r="W41" s="48">
        <f>STDEV(V6:V37)</f>
        <v>5.2353076093523798E-2</v>
      </c>
      <c r="X41" s="48">
        <f>AVERAGE(X6:X37)</f>
        <v>0.91789979433034308</v>
      </c>
      <c r="Y41" s="48">
        <f>STDEV(X6:X37)</f>
        <v>3.9385602916693997E-2</v>
      </c>
      <c r="AB41" s="22" t="s">
        <v>55</v>
      </c>
      <c r="AC41" s="22">
        <f>AVERAGE(AC6:AC37)</f>
        <v>0.41763439791078516</v>
      </c>
      <c r="AD41" s="22">
        <f>AVERAGE(AD6:AD37)</f>
        <v>0.77120610054731664</v>
      </c>
      <c r="AE41" s="48">
        <f>AVERAGE(AE6:AE37)</f>
        <v>0.42262643421232526</v>
      </c>
      <c r="AF41" s="48"/>
      <c r="AG41" s="48">
        <f>AVERAGE(AG6:AG37)</f>
        <v>0.77276147026345821</v>
      </c>
      <c r="AH41" s="54"/>
      <c r="AJ41"/>
      <c r="AK41"/>
      <c r="AL41" s="42"/>
      <c r="AM41"/>
      <c r="AN41"/>
      <c r="AO41" s="31" t="s">
        <v>55</v>
      </c>
      <c r="AP41" s="37">
        <f>AVERAGE(AP6:AP37)</f>
        <v>0.25734052048435074</v>
      </c>
      <c r="AQ41" s="38">
        <f>AVERAGE(AQ6:AQ37)</f>
        <v>0.82574165510408781</v>
      </c>
      <c r="AR41" s="32">
        <f>AVERAGE(AR6:AR37)</f>
        <v>0.2887379763834193</v>
      </c>
      <c r="AS41" s="22">
        <f>AVERAGE(AS6:AS37)</f>
        <v>0.95799519310732917</v>
      </c>
      <c r="AT41" s="48">
        <f>AVERAGE(AT6:AT37)</f>
        <v>0.29205968549653721</v>
      </c>
      <c r="AU41" s="48"/>
      <c r="AV41" s="48">
        <f>AVERAGE(AV6:AV37)</f>
        <v>0.95690100483704721</v>
      </c>
      <c r="AW41" s="31"/>
      <c r="AX41" s="42"/>
      <c r="AY41"/>
      <c r="AZ41" s="22" t="s">
        <v>55</v>
      </c>
      <c r="BA41" s="22">
        <f>AVERAGE(BA6:BA37)</f>
        <v>0.32071497280155054</v>
      </c>
      <c r="BB41" s="22">
        <f>AVERAGE(BB6:BB37)</f>
        <v>0.82574165510408815</v>
      </c>
      <c r="BC41" s="48">
        <f>AVERAGE(BC6:BC37)</f>
        <v>0.32397832687145989</v>
      </c>
      <c r="BD41" s="48"/>
      <c r="BE41" s="48">
        <f>AVERAGE(BE6:BE37)</f>
        <v>0.82692628525849499</v>
      </c>
      <c r="BF41" s="54"/>
      <c r="BQ41" s="57"/>
      <c r="BR41" s="57"/>
      <c r="CL41" s="57"/>
      <c r="CM41" s="57"/>
      <c r="DS41" s="64"/>
      <c r="EB41" s="64"/>
    </row>
    <row r="43" spans="1:138">
      <c r="V43" s="4"/>
      <c r="AE43" s="4"/>
      <c r="AG43" s="4"/>
      <c r="AP43" s="8"/>
      <c r="DW43" s="62"/>
    </row>
    <row r="44" spans="1:138">
      <c r="B44" s="6"/>
      <c r="BO44" s="65"/>
    </row>
    <row r="45" spans="1:138">
      <c r="B45" s="5"/>
      <c r="BO45" s="65"/>
    </row>
    <row r="46" spans="1:138">
      <c r="B46" s="5"/>
      <c r="AX46" s="8"/>
      <c r="AY46" s="8"/>
      <c r="AZ46" s="8"/>
      <c r="BA46" s="8"/>
      <c r="BO46" s="65"/>
    </row>
    <row r="47" spans="1:138">
      <c r="B47" s="5"/>
      <c r="AZ47" s="8"/>
      <c r="BA47" s="8"/>
      <c r="BO47" s="65"/>
    </row>
    <row r="48" spans="1:138">
      <c r="B48" s="5"/>
      <c r="C48" s="69"/>
      <c r="D48" s="45"/>
      <c r="E48" s="45"/>
      <c r="G48" s="45"/>
      <c r="H48" s="45"/>
      <c r="I48" s="46"/>
      <c r="AS48" s="8"/>
      <c r="AU48" s="8"/>
      <c r="AX48" s="8"/>
      <c r="AY48" s="8"/>
      <c r="AZ48" s="8"/>
      <c r="BA48" s="8"/>
    </row>
    <row r="49" spans="2:67">
      <c r="C49" s="70"/>
      <c r="D49" s="47"/>
      <c r="E49" s="47"/>
      <c r="G49" s="7"/>
      <c r="H49" s="7"/>
      <c r="I49" s="7"/>
      <c r="AX49" s="8"/>
      <c r="AY49" s="8"/>
      <c r="AZ49" s="8"/>
      <c r="BA49" s="8"/>
    </row>
    <row r="50" spans="2:67">
      <c r="BO50" s="65"/>
    </row>
    <row r="51" spans="2:67">
      <c r="C51" s="71"/>
      <c r="D51" s="44"/>
      <c r="E51" s="5"/>
      <c r="F51" s="44"/>
      <c r="G51" s="44"/>
      <c r="H51" s="44"/>
      <c r="I51" s="44"/>
      <c r="AV51" s="53"/>
    </row>
    <row r="52" spans="2:67">
      <c r="C52" s="71"/>
      <c r="D52" s="44"/>
      <c r="E52" s="5"/>
      <c r="F52" s="44"/>
      <c r="G52" s="44"/>
      <c r="H52" s="44"/>
      <c r="I52" s="44"/>
    </row>
    <row r="53" spans="2:67">
      <c r="C53" s="71"/>
      <c r="D53" s="44"/>
      <c r="E53" s="5"/>
      <c r="F53" s="44"/>
      <c r="G53" s="44"/>
      <c r="H53" s="44"/>
      <c r="I53" s="44"/>
    </row>
    <row r="54" spans="2:67">
      <c r="B54" s="6"/>
      <c r="C54" s="71"/>
      <c r="D54" s="44"/>
      <c r="E54" s="5"/>
      <c r="F54" s="44"/>
      <c r="G54" s="44"/>
      <c r="H54" s="44"/>
      <c r="I54" s="44"/>
    </row>
    <row r="55" spans="2:67">
      <c r="B55" s="5"/>
      <c r="C55" s="71"/>
      <c r="D55" s="44"/>
      <c r="E55" s="5"/>
      <c r="F55" s="44"/>
      <c r="G55" s="44"/>
      <c r="H55" s="44"/>
      <c r="I55" s="44"/>
    </row>
    <row r="56" spans="2:67">
      <c r="B56" s="5"/>
    </row>
    <row r="57" spans="2:67">
      <c r="B57" s="5"/>
    </row>
    <row r="58" spans="2:67">
      <c r="B58" s="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Q58"/>
  <sheetViews>
    <sheetView zoomScaleNormal="100" workbookViewId="0">
      <pane xSplit="2" ySplit="5" topLeftCell="P35" activePane="bottomRight" state="frozen"/>
      <selection pane="topRight" activeCell="C1" sqref="C1"/>
      <selection pane="bottomLeft" activeCell="A5" sqref="A5"/>
      <selection pane="bottomRight" activeCell="Y41" sqref="Y41"/>
    </sheetView>
  </sheetViews>
  <sheetFormatPr defaultColWidth="11.42578125" defaultRowHeight="15"/>
  <cols>
    <col min="3" max="3" width="11.42578125" style="42"/>
    <col min="5" max="5" width="15.28515625" bestFit="1" customWidth="1"/>
    <col min="7" max="13" width="11.42578125" customWidth="1"/>
    <col min="14" max="14" width="11.42578125" style="42" customWidth="1"/>
    <col min="15" max="25" width="11.42578125" customWidth="1"/>
    <col min="26" max="26" width="11.42578125" style="42" customWidth="1"/>
    <col min="27" max="34" width="11.42578125" customWidth="1"/>
    <col min="35" max="58" width="11.42578125" style="7" customWidth="1"/>
    <col min="59" max="136" width="11.42578125" style="14" customWidth="1"/>
    <col min="137" max="139" width="11.42578125" style="14"/>
    <col min="140" max="147" width="11.42578125" style="10"/>
  </cols>
  <sheetData>
    <row r="1" spans="1:138">
      <c r="C1" s="42" t="s">
        <v>0</v>
      </c>
      <c r="D1" t="s">
        <v>1</v>
      </c>
      <c r="E1" t="s">
        <v>58</v>
      </c>
      <c r="G1" t="s">
        <v>5</v>
      </c>
      <c r="H1" t="s">
        <v>2</v>
      </c>
      <c r="I1" t="s">
        <v>3</v>
      </c>
      <c r="J1" t="s">
        <v>4</v>
      </c>
      <c r="L1" s="66" t="s">
        <v>63</v>
      </c>
      <c r="M1" s="13"/>
      <c r="N1" s="27" t="s">
        <v>61</v>
      </c>
      <c r="O1" s="7"/>
      <c r="Q1" s="28"/>
      <c r="S1" s="30" t="s">
        <v>39</v>
      </c>
      <c r="T1" s="30" t="s">
        <v>40</v>
      </c>
      <c r="V1" t="s">
        <v>56</v>
      </c>
      <c r="W1" t="s">
        <v>57</v>
      </c>
      <c r="X1" t="s">
        <v>59</v>
      </c>
      <c r="Y1" t="s">
        <v>60</v>
      </c>
      <c r="Z1" s="27" t="s">
        <v>62</v>
      </c>
      <c r="AE1" t="s">
        <v>56</v>
      </c>
      <c r="AF1" t="s">
        <v>57</v>
      </c>
      <c r="AG1" t="s">
        <v>59</v>
      </c>
      <c r="AH1" t="s">
        <v>60</v>
      </c>
      <c r="AJ1" s="66" t="s">
        <v>63</v>
      </c>
      <c r="AK1" s="13"/>
      <c r="AL1" s="27" t="s">
        <v>61</v>
      </c>
      <c r="AN1"/>
      <c r="AO1" s="28"/>
      <c r="AP1"/>
      <c r="AQ1" s="30" t="s">
        <v>39</v>
      </c>
      <c r="AR1" s="30" t="s">
        <v>40</v>
      </c>
      <c r="AS1"/>
      <c r="AT1" t="s">
        <v>56</v>
      </c>
      <c r="AU1" t="s">
        <v>57</v>
      </c>
      <c r="AV1" t="s">
        <v>59</v>
      </c>
      <c r="AW1" t="s">
        <v>60</v>
      </c>
      <c r="AX1" s="27" t="s">
        <v>62</v>
      </c>
      <c r="AY1"/>
      <c r="AZ1"/>
      <c r="BA1"/>
      <c r="BB1"/>
      <c r="BC1" t="s">
        <v>56</v>
      </c>
      <c r="BD1" t="s">
        <v>57</v>
      </c>
      <c r="BE1" t="s">
        <v>59</v>
      </c>
      <c r="BF1" t="s">
        <v>60</v>
      </c>
      <c r="BG1" s="51"/>
      <c r="BH1" s="51"/>
      <c r="BJ1" s="51"/>
      <c r="BT1" s="51"/>
      <c r="BW1" s="49"/>
      <c r="BY1" s="50"/>
      <c r="BZ1" s="51"/>
      <c r="CB1" s="51"/>
      <c r="CC1" s="51"/>
      <c r="CE1" s="51"/>
      <c r="CF1" s="51"/>
      <c r="CO1" s="51"/>
      <c r="CR1" s="49"/>
      <c r="CT1" s="50"/>
      <c r="CU1" s="51"/>
      <c r="CW1" s="51"/>
      <c r="CX1" s="51"/>
      <c r="CZ1" s="51"/>
      <c r="DO1" s="51"/>
      <c r="DR1" s="49"/>
      <c r="DT1" s="50"/>
      <c r="DU1" s="51"/>
      <c r="DZ1" s="51"/>
    </row>
    <row r="2" spans="1:138">
      <c r="A2" s="67"/>
      <c r="L2" s="66" t="s">
        <v>64</v>
      </c>
      <c r="M2" s="13"/>
      <c r="N2" s="19" t="s">
        <v>41</v>
      </c>
      <c r="O2" s="40" t="s">
        <v>42</v>
      </c>
      <c r="R2" s="29" t="s">
        <v>45</v>
      </c>
      <c r="S2" s="12">
        <f>19-6.4</f>
        <v>12.6</v>
      </c>
      <c r="T2" s="12">
        <v>-1.9</v>
      </c>
      <c r="Z2" s="19" t="s">
        <v>43</v>
      </c>
      <c r="AA2" s="12" t="s">
        <v>44</v>
      </c>
      <c r="AJ2" s="66" t="s">
        <v>65</v>
      </c>
      <c r="AK2" s="13"/>
      <c r="AL2" s="19" t="s">
        <v>41</v>
      </c>
      <c r="AM2" s="40" t="s">
        <v>42</v>
      </c>
      <c r="AN2"/>
      <c r="AO2"/>
      <c r="AP2" s="29" t="s">
        <v>45</v>
      </c>
      <c r="AQ2" s="12">
        <f>19-6.4</f>
        <v>12.6</v>
      </c>
      <c r="AR2" s="12">
        <v>-1.9</v>
      </c>
      <c r="AS2"/>
      <c r="AT2"/>
      <c r="AU2"/>
      <c r="AV2"/>
      <c r="AW2"/>
      <c r="AX2" s="19" t="s">
        <v>43</v>
      </c>
      <c r="AY2" s="12" t="s">
        <v>44</v>
      </c>
      <c r="AZ2"/>
      <c r="BA2"/>
      <c r="BB2"/>
      <c r="BC2"/>
      <c r="BD2"/>
      <c r="BE2"/>
      <c r="BF2"/>
      <c r="BG2" s="50"/>
      <c r="BH2" s="50"/>
      <c r="BJ2" s="50"/>
      <c r="BK2" s="50"/>
      <c r="BT2" s="50"/>
      <c r="BX2" s="50"/>
      <c r="BY2" s="52"/>
      <c r="BZ2" s="50"/>
      <c r="CA2" s="50"/>
      <c r="CB2" s="50"/>
      <c r="CC2" s="50"/>
      <c r="CE2" s="50"/>
      <c r="CF2" s="50"/>
      <c r="CG2" s="50"/>
      <c r="CO2" s="50"/>
      <c r="CS2" s="50"/>
      <c r="CT2" s="52"/>
      <c r="CU2" s="50"/>
      <c r="CV2" s="50"/>
      <c r="CW2" s="50"/>
      <c r="CX2" s="50"/>
      <c r="CZ2" s="50"/>
      <c r="DA2" s="50"/>
      <c r="DO2" s="50"/>
      <c r="DP2" s="50"/>
      <c r="DS2" s="50"/>
      <c r="DT2" s="50"/>
      <c r="DU2" s="50"/>
      <c r="DZ2" s="50"/>
      <c r="EA2" s="50"/>
    </row>
    <row r="3" spans="1:138">
      <c r="H3" t="s">
        <v>39</v>
      </c>
      <c r="J3" t="s">
        <v>40</v>
      </c>
      <c r="L3" s="66"/>
      <c r="M3" s="13"/>
      <c r="N3" s="20">
        <f>T4/S4</f>
        <v>0.37735849056603771</v>
      </c>
      <c r="O3" s="39">
        <f>T2-N3*S2</f>
        <v>-6.6547169811320757</v>
      </c>
      <c r="R3" s="29" t="s">
        <v>46</v>
      </c>
      <c r="S3" s="12">
        <v>40.5</v>
      </c>
      <c r="T3" s="12">
        <v>33.6</v>
      </c>
      <c r="U3" s="10"/>
      <c r="V3" s="30"/>
      <c r="W3" s="30"/>
      <c r="X3" s="30"/>
      <c r="Z3" s="21">
        <f>(T3-T2)/(S3-S2)</f>
        <v>1.2724014336917564</v>
      </c>
      <c r="AA3" s="12">
        <f>T2-Z3*S2</f>
        <v>-17.93225806451613</v>
      </c>
      <c r="AJ3" s="66"/>
      <c r="AK3" s="13"/>
      <c r="AL3" s="20">
        <f>AR4/AQ4</f>
        <v>0.37735849056603771</v>
      </c>
      <c r="AM3" s="39">
        <f>AR2-AL3*AQ2</f>
        <v>-6.6547169811320757</v>
      </c>
      <c r="AN3"/>
      <c r="AO3"/>
      <c r="AP3" s="29" t="s">
        <v>46</v>
      </c>
      <c r="AQ3" s="12">
        <v>23.5</v>
      </c>
      <c r="AR3" s="12">
        <v>35</v>
      </c>
      <c r="AS3" s="10"/>
      <c r="AT3" s="30"/>
      <c r="AU3" s="30"/>
      <c r="AV3" s="30"/>
      <c r="AW3"/>
      <c r="AX3" s="21">
        <f>(AR3-AR2)/(AQ3-AQ2)</f>
        <v>3.3853211009174311</v>
      </c>
      <c r="AY3" s="12">
        <f>AR2-AX3*AQ2</f>
        <v>-44.555045871559628</v>
      </c>
      <c r="AZ3"/>
      <c r="BA3"/>
      <c r="BB3"/>
      <c r="BC3"/>
      <c r="BD3"/>
      <c r="BE3"/>
      <c r="BF3"/>
      <c r="BJ3" s="50"/>
      <c r="BK3" s="50"/>
      <c r="BQ3" s="57"/>
      <c r="BR3" s="57"/>
      <c r="BT3" s="58"/>
      <c r="BX3" s="50"/>
      <c r="BY3" s="52"/>
      <c r="BZ3" s="50"/>
      <c r="CE3" s="50"/>
      <c r="CL3" s="57"/>
      <c r="CM3" s="57"/>
      <c r="CO3" s="58"/>
      <c r="CS3" s="50"/>
      <c r="CT3" s="52"/>
      <c r="CU3" s="50"/>
      <c r="CZ3" s="50"/>
      <c r="DA3" s="50"/>
      <c r="DO3" s="58"/>
      <c r="DP3" s="58"/>
      <c r="DS3" s="50"/>
      <c r="DT3" s="50"/>
      <c r="DU3" s="50"/>
      <c r="DW3" s="51"/>
      <c r="DX3" s="51"/>
      <c r="DZ3" s="50"/>
      <c r="EA3" s="50"/>
    </row>
    <row r="4" spans="1:138">
      <c r="L4" s="66"/>
      <c r="M4" s="13"/>
      <c r="N4" s="20"/>
      <c r="O4" s="39"/>
      <c r="R4" s="29" t="s">
        <v>47</v>
      </c>
      <c r="S4" s="12">
        <v>-15.9</v>
      </c>
      <c r="T4" s="12">
        <v>-6</v>
      </c>
      <c r="U4" s="10"/>
      <c r="V4" s="10"/>
      <c r="W4" s="10"/>
      <c r="X4" s="29"/>
      <c r="Z4" s="19"/>
      <c r="AA4" s="12"/>
      <c r="AJ4" s="66"/>
      <c r="AK4" s="13"/>
      <c r="AL4" s="20"/>
      <c r="AM4" s="39"/>
      <c r="AN4"/>
      <c r="AO4"/>
      <c r="AP4" s="29" t="s">
        <v>47</v>
      </c>
      <c r="AQ4" s="12">
        <v>-15.9</v>
      </c>
      <c r="AR4" s="12">
        <v>-6</v>
      </c>
      <c r="AS4" s="10"/>
      <c r="AT4" s="10"/>
      <c r="AU4" s="10"/>
      <c r="AV4" s="29"/>
      <c r="AW4"/>
      <c r="AX4" s="19"/>
      <c r="AY4" s="12"/>
      <c r="AZ4"/>
      <c r="BA4"/>
      <c r="BB4"/>
      <c r="BC4"/>
      <c r="BD4"/>
      <c r="BE4"/>
      <c r="BF4"/>
      <c r="BJ4" s="50"/>
      <c r="BK4" s="50"/>
      <c r="BT4" s="58"/>
      <c r="BU4" s="58"/>
      <c r="BX4" s="50"/>
      <c r="BY4" s="52"/>
      <c r="BZ4" s="50"/>
      <c r="CE4" s="50"/>
      <c r="CF4" s="50"/>
      <c r="CO4" s="58"/>
      <c r="CP4" s="58"/>
      <c r="CS4" s="50"/>
      <c r="CT4" s="52"/>
      <c r="CU4" s="50"/>
      <c r="CZ4" s="50"/>
      <c r="DA4" s="50"/>
      <c r="DO4" s="58"/>
      <c r="DP4" s="58"/>
      <c r="DS4" s="50"/>
      <c r="DT4" s="50"/>
      <c r="DU4" s="50"/>
      <c r="DV4" s="50"/>
      <c r="DW4" s="50"/>
      <c r="DX4" s="50"/>
      <c r="DZ4" s="50"/>
      <c r="EA4" s="50"/>
    </row>
    <row r="5" spans="1:138" ht="30">
      <c r="L5" s="66"/>
      <c r="M5" s="13"/>
      <c r="N5" s="56" t="s">
        <v>52</v>
      </c>
      <c r="O5" s="23" t="s">
        <v>44</v>
      </c>
      <c r="P5" s="23" t="s">
        <v>48</v>
      </c>
      <c r="Q5" s="23" t="s">
        <v>49</v>
      </c>
      <c r="R5" s="24" t="s">
        <v>50</v>
      </c>
      <c r="S5" s="24" t="s">
        <v>51</v>
      </c>
      <c r="T5" s="23" t="s">
        <v>53</v>
      </c>
      <c r="U5" s="23" t="s">
        <v>54</v>
      </c>
      <c r="Z5" s="55" t="s">
        <v>42</v>
      </c>
      <c r="AA5" s="26" t="s">
        <v>48</v>
      </c>
      <c r="AB5" s="26" t="s">
        <v>49</v>
      </c>
      <c r="AC5" s="25" t="s">
        <v>50</v>
      </c>
      <c r="AD5" s="25" t="s">
        <v>51</v>
      </c>
      <c r="AJ5" s="66"/>
      <c r="AK5" s="13"/>
      <c r="AL5" s="56" t="s">
        <v>52</v>
      </c>
      <c r="AM5" s="23" t="s">
        <v>44</v>
      </c>
      <c r="AN5" s="23" t="s">
        <v>48</v>
      </c>
      <c r="AO5" s="23" t="s">
        <v>49</v>
      </c>
      <c r="AP5" s="24" t="s">
        <v>50</v>
      </c>
      <c r="AQ5" s="24" t="s">
        <v>51</v>
      </c>
      <c r="AR5" s="23" t="s">
        <v>53</v>
      </c>
      <c r="AS5" s="23" t="s">
        <v>54</v>
      </c>
      <c r="AT5"/>
      <c r="AU5"/>
      <c r="AV5"/>
      <c r="AW5"/>
      <c r="AX5" s="55" t="s">
        <v>42</v>
      </c>
      <c r="AY5" s="26" t="s">
        <v>48</v>
      </c>
      <c r="AZ5" s="26" t="s">
        <v>49</v>
      </c>
      <c r="BA5" s="25" t="s">
        <v>50</v>
      </c>
      <c r="BB5" s="25" t="s">
        <v>51</v>
      </c>
      <c r="BC5"/>
      <c r="BD5"/>
      <c r="BE5"/>
      <c r="BF5"/>
      <c r="BH5" s="50"/>
      <c r="BI5" s="50"/>
      <c r="BJ5" s="59"/>
      <c r="BK5" s="60"/>
      <c r="BL5" s="60"/>
      <c r="BM5" s="59"/>
      <c r="BN5" s="59"/>
      <c r="BS5" s="50"/>
      <c r="BT5" s="60"/>
      <c r="BU5" s="61"/>
      <c r="BV5" s="61"/>
      <c r="BW5" s="61"/>
      <c r="BX5" s="59"/>
      <c r="BY5" s="59"/>
      <c r="BZ5" s="61"/>
      <c r="CA5" s="61"/>
      <c r="CC5" s="50"/>
      <c r="CD5" s="50"/>
      <c r="CE5" s="59"/>
      <c r="CF5" s="60"/>
      <c r="CG5" s="60"/>
      <c r="CH5" s="59"/>
      <c r="CI5" s="59"/>
      <c r="CN5" s="50"/>
      <c r="CO5" s="60"/>
      <c r="CP5" s="61"/>
      <c r="CQ5" s="61"/>
      <c r="CR5" s="61"/>
      <c r="CS5" s="59"/>
      <c r="CT5" s="59"/>
      <c r="CU5" s="61"/>
      <c r="CV5" s="61"/>
      <c r="CX5" s="50"/>
      <c r="CY5" s="50"/>
      <c r="CZ5" s="59"/>
      <c r="DA5" s="60"/>
      <c r="DB5" s="60"/>
      <c r="DC5" s="59"/>
      <c r="DD5" s="59"/>
      <c r="DO5" s="60"/>
      <c r="DP5" s="61"/>
      <c r="DQ5" s="61"/>
      <c r="DR5" s="61"/>
      <c r="DS5" s="59"/>
      <c r="DT5" s="59"/>
      <c r="DU5" s="61"/>
      <c r="DV5" s="61"/>
      <c r="DZ5" s="59"/>
      <c r="EA5" s="60"/>
      <c r="EB5" s="60"/>
      <c r="EC5" s="59"/>
      <c r="ED5" s="59"/>
    </row>
    <row r="6" spans="1:138">
      <c r="A6">
        <v>1</v>
      </c>
      <c r="B6" t="s">
        <v>6</v>
      </c>
      <c r="C6" s="68">
        <f>[3]Tabelle1!$D$2</f>
        <v>42520</v>
      </c>
      <c r="D6" s="2">
        <f>[3]Tabelle1!$I$16</f>
        <v>0.88124999999999998</v>
      </c>
      <c r="E6" s="16">
        <f>C6+D6</f>
        <v>42520.881249999999</v>
      </c>
      <c r="F6" s="4"/>
      <c r="H6" s="5"/>
      <c r="I6" s="5"/>
      <c r="J6" s="5"/>
      <c r="K6" s="5"/>
      <c r="L6" s="4"/>
      <c r="N6" s="42">
        <f>(J6-$T$3)/(H6-$S$3)</f>
        <v>0.82962962962962972</v>
      </c>
      <c r="O6">
        <f t="shared" ref="O6:O21" si="0">J6-N6*H6</f>
        <v>0</v>
      </c>
      <c r="P6">
        <f>(O6-$O$3)/($N$3-N6)</f>
        <v>-14.713998763906053</v>
      </c>
      <c r="Q6">
        <f>$N$3*P6+$O$3</f>
        <v>-12.207169344870209</v>
      </c>
      <c r="V6" s="9">
        <f>AVERAGE(T6:T9)</f>
        <v>0.47049640583571345</v>
      </c>
      <c r="W6" s="7">
        <f>STDEV(T6:T9)</f>
        <v>5.6538432506407346E-2</v>
      </c>
      <c r="X6" s="9">
        <f>AVERAGE(U6:U9)</f>
        <v>0.98778342996597523</v>
      </c>
      <c r="Y6" s="7">
        <f>STDEV(U6:U9)</f>
        <v>3.4760090816918104E-3</v>
      </c>
      <c r="AE6" s="9">
        <f>AVERAGE(AC6:AC9)</f>
        <v>0.47322363333275863</v>
      </c>
      <c r="AF6" s="7">
        <f>STDEV(AC6:AC9)</f>
        <v>5.6560282921560248E-2</v>
      </c>
      <c r="AG6" s="9">
        <f>AVERAGE(AD6:AD9)</f>
        <v>0.9742930109547725</v>
      </c>
      <c r="AH6" s="7">
        <f>STDEV(AD6:AD9)</f>
        <v>4.2988133204177907E-3</v>
      </c>
      <c r="AJ6" s="4"/>
      <c r="AK6"/>
      <c r="AL6" s="42"/>
      <c r="AM6"/>
      <c r="AN6"/>
      <c r="AO6"/>
      <c r="AP6"/>
      <c r="AQ6"/>
      <c r="AR6"/>
      <c r="AS6"/>
      <c r="AT6" s="9">
        <f>AVERAGE(AR6:AR9)</f>
        <v>0.45616636222537221</v>
      </c>
      <c r="AU6" s="7">
        <f>STDEV(AR6:AR9)</f>
        <v>5.2310292170123396E-2</v>
      </c>
      <c r="AV6" s="9">
        <f>AVERAGE(AS6:AS9)</f>
        <v>0.99098288050784689</v>
      </c>
      <c r="AW6" s="7">
        <f>STDEV(AS6:AS9)</f>
        <v>2.5177606416400306E-3</v>
      </c>
      <c r="AX6" s="42"/>
      <c r="AY6"/>
      <c r="AZ6"/>
      <c r="BA6"/>
      <c r="BB6"/>
      <c r="BC6" s="9">
        <f>AVERAGE(BA6:BA9)</f>
        <v>0.45832213545556916</v>
      </c>
      <c r="BD6" s="7">
        <f>STDEV(BA6:BA9)</f>
        <v>5.2367336574170899E-2</v>
      </c>
      <c r="BE6" s="9">
        <f>AVERAGE(BB6:BB9)</f>
        <v>0.98042055590645183</v>
      </c>
      <c r="BF6" s="7">
        <f>STDEV(BB6:BB9)</f>
        <v>3.2741436551608724E-3</v>
      </c>
      <c r="BO6" s="62"/>
      <c r="BQ6" s="52"/>
      <c r="BR6" s="52"/>
      <c r="BS6" s="58"/>
      <c r="CB6" s="62"/>
      <c r="CK6" s="52"/>
      <c r="CL6" s="52"/>
      <c r="CM6" s="52"/>
      <c r="CN6" s="58"/>
      <c r="DG6" s="57"/>
      <c r="DW6" s="62"/>
      <c r="EH6" s="57"/>
    </row>
    <row r="7" spans="1:138">
      <c r="B7" s="7" t="s">
        <v>7</v>
      </c>
      <c r="D7" s="7"/>
      <c r="E7" s="7"/>
      <c r="F7" s="4"/>
      <c r="H7" s="5">
        <f>[3]isotopomere!W8</f>
        <v>26.532571694925071</v>
      </c>
      <c r="I7" s="5">
        <f>[3]isotopomere!X8</f>
        <v>-1.1146457256631139</v>
      </c>
      <c r="J7" s="5">
        <f>[3]isotopomere!Y8</f>
        <v>3.9236144229016556</v>
      </c>
      <c r="K7" s="5"/>
      <c r="L7" s="4"/>
      <c r="N7" s="42">
        <f>(J7-$T$3)/(H7-$S$3)</f>
        <v>2.1246850120802638</v>
      </c>
      <c r="O7">
        <f t="shared" si="0"/>
        <v>-52.449742989250687</v>
      </c>
      <c r="P7">
        <f>(O7-$O$3)/($N$3-N7)</f>
        <v>26.208625259366421</v>
      </c>
      <c r="Q7">
        <f t="shared" ref="Q7:Q37" si="1">$N$3*P7+$O$3</f>
        <v>3.2353302865533653</v>
      </c>
      <c r="R7">
        <f>EXP((Q7-$T$2)/$T$4)</f>
        <v>0.42490554530799429</v>
      </c>
      <c r="S7">
        <f>(J7-$T$3)/(Q7-$T$3)</f>
        <v>0.97733273100469475</v>
      </c>
      <c r="T7">
        <f>1/(S7/R7-S7+1)</f>
        <v>0.43051769681277496</v>
      </c>
      <c r="U7">
        <f t="shared" ref="U7:U36" si="2">(S7/R7)/(S7/R7+1-S7)</f>
        <v>0.99024133955910554</v>
      </c>
      <c r="Z7" s="42">
        <f>J7-H7*$N$3</f>
        <v>-6.0886767827304453</v>
      </c>
      <c r="AA7">
        <f t="shared" ref="AA7:AA37" si="3">($AA$3-Z7)/($N$3-$Z$3)</f>
        <v>13.232416804969013</v>
      </c>
      <c r="AB7">
        <f t="shared" ref="AB7:AB21" si="4">$N$3*AA7+Z7</f>
        <v>-1.0953119506666669</v>
      </c>
      <c r="AC7">
        <f>EXP((J7-AB7)/$T$4)</f>
        <v>0.43322947373309401</v>
      </c>
      <c r="AD7">
        <f>(AB7-$T$3)/($T$2-$T$3)</f>
        <v>0.97733273100469498</v>
      </c>
      <c r="AJ7" s="4"/>
      <c r="AK7"/>
      <c r="AL7" s="42">
        <f>(J7-$AR$3)/(H7-$AQ$3)</f>
        <v>-10.247535327558406</v>
      </c>
      <c r="AM7">
        <f>J7-AL7*H7</f>
        <v>275.81708019762254</v>
      </c>
      <c r="AN7">
        <f>(AM7-$AM$3)/($AL$3-AL7)</f>
        <v>26.585846598946798</v>
      </c>
      <c r="AO7">
        <f>$AL$3*AN7+$AM$3</f>
        <v>3.3776779618667145</v>
      </c>
      <c r="AP7">
        <f>EXP((AO7-$AR$2)/$AR$4)</f>
        <v>0.41494346637041324</v>
      </c>
      <c r="AQ7">
        <f>(J7-$AR$3)/(AO7-$AR$3)</f>
        <v>0.98273572508759488</v>
      </c>
      <c r="AR7">
        <f>1/(AQ7/AP7-AQ7+1)</f>
        <v>0.41917739990602848</v>
      </c>
      <c r="AS7">
        <f>(AQ7/AP7)/(AQ7/AP7+1-AQ7)</f>
        <v>0.99276320613095514</v>
      </c>
      <c r="AT7"/>
      <c r="AU7"/>
      <c r="AV7"/>
      <c r="AW7"/>
      <c r="AX7" s="42">
        <f>J7-H7*$AL$3</f>
        <v>-6.0886767827304453</v>
      </c>
      <c r="AY7">
        <f>($AY$3-AX7)/($N$3-$AX$3)</f>
        <v>12.788180596545214</v>
      </c>
      <c r="AZ7">
        <f>$AL$3*AY7+AX7</f>
        <v>-1.262948255732252</v>
      </c>
      <c r="BA7">
        <f>EXP((J7-AZ7)/$AR$4)</f>
        <v>0.42129283665129502</v>
      </c>
      <c r="BB7">
        <f>(AZ7-$AR$3)/($AR$2-$AR$3)</f>
        <v>0.98273572508759499</v>
      </c>
      <c r="BC7"/>
      <c r="BD7"/>
      <c r="BE7"/>
      <c r="BF7"/>
      <c r="BQ7" s="52"/>
      <c r="BR7" s="52"/>
      <c r="BS7" s="58"/>
      <c r="CK7" s="52"/>
      <c r="CL7" s="52"/>
      <c r="CM7" s="52"/>
      <c r="CN7" s="58"/>
      <c r="DF7" s="57"/>
      <c r="DG7" s="57"/>
      <c r="DJ7" s="57"/>
    </row>
    <row r="8" spans="1:138">
      <c r="B8" t="s">
        <v>8</v>
      </c>
      <c r="F8" s="4"/>
      <c r="H8" s="5">
        <f>[3]isotopomere!W9</f>
        <v>24.008207306601225</v>
      </c>
      <c r="I8" s="5">
        <f>[3]isotopomere!X9</f>
        <v>-5.9674472269479661</v>
      </c>
      <c r="J8" s="5">
        <f>[3]isotopomere!Y9</f>
        <v>3.122838030555767</v>
      </c>
      <c r="K8" s="5"/>
      <c r="L8" s="4"/>
      <c r="N8" s="42">
        <f t="shared" ref="N8:N37" si="5">(J8-$T$3)/(H8-$S$3)</f>
        <v>1.8480199536854129</v>
      </c>
      <c r="O8">
        <f t="shared" si="0"/>
        <v>-41.244808124259222</v>
      </c>
      <c r="P8">
        <f t="shared" ref="P8:P37" si="6">(O8-$O$3)/($N$3-N8)</f>
        <v>23.520090796259225</v>
      </c>
      <c r="Q8">
        <f t="shared" si="1"/>
        <v>2.2207889797204619</v>
      </c>
      <c r="R8">
        <f>EXP((Q8-$T$2)/$T$4)</f>
        <v>0.50318460750299765</v>
      </c>
      <c r="S8">
        <f>(J8-$T$3)/(Q8-$T$3)</f>
        <v>0.9712532909048498</v>
      </c>
      <c r="T8">
        <f t="shared" ref="T8:T36" si="7">1/(S8/R8-S8+1)</f>
        <v>0.51047511485865193</v>
      </c>
      <c r="U8">
        <f t="shared" si="2"/>
        <v>0.98532552037284493</v>
      </c>
      <c r="Z8" s="42">
        <f t="shared" ref="Z8:Z37" si="8">J8-H8*$N$3</f>
        <v>-5.9368628398597885</v>
      </c>
      <c r="AA8">
        <f t="shared" si="3"/>
        <v>13.402033183754687</v>
      </c>
      <c r="AB8">
        <f t="shared" si="4"/>
        <v>-0.87949182712217056</v>
      </c>
      <c r="AC8">
        <f>EXP((J8-AB8)/$T$4)</f>
        <v>0.51321779293242331</v>
      </c>
      <c r="AD8">
        <f>(AB8-$T$3)/($T$2-$T$3)</f>
        <v>0.97125329090485002</v>
      </c>
      <c r="AJ8" s="4"/>
      <c r="AK8"/>
      <c r="AL8" s="42">
        <f t="shared" ref="AL8:AL37" si="9">(J8-$AR$3)/(H8-$AQ$3)</f>
        <v>-62.724721890819431</v>
      </c>
      <c r="AM8">
        <f t="shared" ref="AM8:AM37" si="10">J8-AL8*H8</f>
        <v>1509.0309644342567</v>
      </c>
      <c r="AN8">
        <f t="shared" ref="AN8:AN37" si="11">(AM8-$AM$3)/($AL$3-AL8)</f>
        <v>24.019583383854677</v>
      </c>
      <c r="AO8">
        <f t="shared" ref="AO8:AO37" si="12">$AL$3*AN8+$AM$3</f>
        <v>2.4092767486244053</v>
      </c>
      <c r="AP8">
        <f t="shared" ref="AP8:AP37" si="13">EXP((AO8-$AR$2)/$AR$4)</f>
        <v>0.48762296159420915</v>
      </c>
      <c r="AQ8">
        <f t="shared" ref="AQ8:AQ37" si="14">(J8-$AR$3)/(AO8-$AR$3)</f>
        <v>0.97810538672530867</v>
      </c>
      <c r="AR8">
        <f t="shared" ref="AR8:AR37" si="15">1/(AQ8/AP8-AQ8+1)</f>
        <v>0.49315532454471595</v>
      </c>
      <c r="AS8">
        <f t="shared" ref="AS8:AS37" si="16">(AQ8/AP8)/(AQ8/AP8+1-AQ8)</f>
        <v>0.98920255488473863</v>
      </c>
      <c r="AT8"/>
      <c r="AU8"/>
      <c r="AV8"/>
      <c r="AW8"/>
      <c r="AX8" s="42">
        <f t="shared" ref="AX8:AX37" si="17">J8-H8*$AL$3</f>
        <v>-5.9368628398597885</v>
      </c>
      <c r="AY8">
        <f t="shared" ref="AY8:AY37" si="18">($AY$3-AX8)/($N$3-$AX$3)</f>
        <v>12.838651284694135</v>
      </c>
      <c r="AZ8">
        <f t="shared" ref="AZ8:AZ37" si="19">$AL$3*AY8+AX8</f>
        <v>-1.0920887701638886</v>
      </c>
      <c r="BA8">
        <f t="shared" ref="BA8:BA37" si="20">EXP((J8-AZ8)/$AR$4)</f>
        <v>0.49535143425984329</v>
      </c>
      <c r="BB8">
        <f t="shared" ref="BB8:BB37" si="21">(AZ8-$AR$3)/($AR$2-$AR$3)</f>
        <v>0.97810538672530867</v>
      </c>
      <c r="BC8"/>
      <c r="BD8"/>
      <c r="BE8"/>
      <c r="BF8"/>
      <c r="BQ8" s="52"/>
      <c r="BR8" s="52"/>
      <c r="BS8" s="58"/>
      <c r="CK8" s="52"/>
      <c r="CL8" s="52"/>
      <c r="CM8" s="52"/>
      <c r="CN8" s="58"/>
      <c r="DF8" s="57"/>
      <c r="DG8" s="57"/>
      <c r="DJ8" s="57"/>
    </row>
    <row r="9" spans="1:138">
      <c r="A9" s="7"/>
      <c r="B9" s="7" t="s">
        <v>9</v>
      </c>
      <c r="D9" s="7"/>
      <c r="E9" s="7"/>
      <c r="F9" s="4"/>
      <c r="H9" s="5"/>
      <c r="I9" s="5"/>
      <c r="J9" s="5"/>
      <c r="K9" s="5"/>
      <c r="L9" s="4"/>
      <c r="N9" s="42">
        <f t="shared" si="5"/>
        <v>0.82962962962962972</v>
      </c>
      <c r="O9">
        <f t="shared" si="0"/>
        <v>0</v>
      </c>
      <c r="P9">
        <f t="shared" si="6"/>
        <v>-14.713998763906053</v>
      </c>
      <c r="Q9">
        <f t="shared" si="1"/>
        <v>-12.207169344870209</v>
      </c>
      <c r="AJ9" s="4"/>
      <c r="AK9"/>
      <c r="AL9" s="42"/>
      <c r="AM9"/>
      <c r="AN9"/>
      <c r="AO9"/>
      <c r="AP9"/>
      <c r="AQ9"/>
      <c r="AR9"/>
      <c r="AS9"/>
      <c r="AT9"/>
      <c r="AU9"/>
      <c r="AV9"/>
      <c r="AW9"/>
      <c r="AX9" s="42"/>
      <c r="AY9"/>
      <c r="AZ9"/>
      <c r="BA9"/>
      <c r="BB9"/>
      <c r="BC9"/>
      <c r="BD9"/>
      <c r="BE9"/>
      <c r="BF9"/>
      <c r="BQ9" s="52"/>
      <c r="BR9" s="52"/>
      <c r="BS9" s="58"/>
      <c r="CK9" s="52"/>
      <c r="CL9" s="52"/>
      <c r="CM9" s="52"/>
      <c r="CN9" s="58"/>
      <c r="DF9" s="57"/>
      <c r="DG9" s="57"/>
      <c r="DJ9" s="57"/>
    </row>
    <row r="10" spans="1:138">
      <c r="A10" s="7">
        <v>2</v>
      </c>
      <c r="B10" s="7" t="s">
        <v>10</v>
      </c>
      <c r="C10" s="68">
        <f>[3]Tabelle2!$D$2</f>
        <v>42521</v>
      </c>
      <c r="D10" s="3">
        <f>[3]Tabelle2!$I$16</f>
        <v>0.48819444444444443</v>
      </c>
      <c r="E10" s="16">
        <f>C10+D10</f>
        <v>42521.488194444442</v>
      </c>
      <c r="F10" s="4"/>
      <c r="H10" s="5">
        <f>[3]isotopomere!W12</f>
        <v>29.680092953703767</v>
      </c>
      <c r="I10" s="5">
        <f>[3]isotopomere!X12</f>
        <v>-5.9657876218353918</v>
      </c>
      <c r="J10" s="5">
        <f>[3]isotopomere!Y12</f>
        <v>3.7824347363831001</v>
      </c>
      <c r="K10" s="5"/>
      <c r="L10" s="4"/>
      <c r="N10" s="42">
        <f t="shared" si="5"/>
        <v>2.7558060467648624</v>
      </c>
      <c r="O10">
        <f t="shared" si="0"/>
        <v>-78.010144893976928</v>
      </c>
      <c r="P10">
        <f t="shared" si="6"/>
        <v>30.000841400465141</v>
      </c>
      <c r="Q10">
        <f t="shared" si="1"/>
        <v>4.6663552454585435</v>
      </c>
      <c r="R10">
        <f t="shared" ref="R10:R21" si="22">EXP((Q10-$T$2)/$T$4)</f>
        <v>0.33474288781004735</v>
      </c>
      <c r="S10">
        <v>1</v>
      </c>
      <c r="T10">
        <f t="shared" si="7"/>
        <v>0.33474288781004735</v>
      </c>
      <c r="U10">
        <f t="shared" si="2"/>
        <v>1</v>
      </c>
      <c r="V10" s="9">
        <f>AVERAGE(T10:T13)</f>
        <v>0.37489985377858365</v>
      </c>
      <c r="W10" s="7">
        <f>STDEV(T10:T13)</f>
        <v>3.5601504391151957E-2</v>
      </c>
      <c r="X10" s="9">
        <f>AVERAGE(U10:U13)</f>
        <v>1</v>
      </c>
      <c r="Y10" s="7">
        <f>STDEV(U10:U13)</f>
        <v>0</v>
      </c>
      <c r="Z10" s="42">
        <f t="shared" si="8"/>
        <v>-7.4176003404862438</v>
      </c>
      <c r="AA10">
        <f t="shared" si="3"/>
        <v>11.747657254645251</v>
      </c>
      <c r="AB10">
        <f t="shared" si="4"/>
        <v>-2.9845221311861492</v>
      </c>
      <c r="AC10">
        <f t="shared" ref="AC10:AC21" si="23">EXP((J10-AB10)/$T$4)</f>
        <v>0.32373624783676397</v>
      </c>
      <c r="AD10">
        <v>1</v>
      </c>
      <c r="AE10" s="9">
        <f>AVERAGE(AC10:AC13)</f>
        <v>0.36935249009896509</v>
      </c>
      <c r="AF10" s="7">
        <f>STDEV(AC10:AC13)</f>
        <v>3.5667211999847091E-2</v>
      </c>
      <c r="AG10" s="9">
        <f>AVERAGE(AD10:AD13)</f>
        <v>1</v>
      </c>
      <c r="AH10" s="7">
        <f>STDEV(AD10:AD13)</f>
        <v>0</v>
      </c>
      <c r="AJ10" s="4"/>
      <c r="AK10"/>
      <c r="AL10" s="42">
        <f t="shared" si="9"/>
        <v>-5.0513099879683896</v>
      </c>
      <c r="AM10">
        <f t="shared" si="10"/>
        <v>153.70578471725716</v>
      </c>
      <c r="AN10">
        <f t="shared" si="11"/>
        <v>29.539564320877744</v>
      </c>
      <c r="AO10">
        <f t="shared" si="12"/>
        <v>4.4922884229727327</v>
      </c>
      <c r="AP10">
        <f t="shared" si="13"/>
        <v>0.344596399313922</v>
      </c>
      <c r="AQ10">
        <v>1</v>
      </c>
      <c r="AR10">
        <f t="shared" si="15"/>
        <v>0.344596399313922</v>
      </c>
      <c r="AS10">
        <f t="shared" si="16"/>
        <v>1</v>
      </c>
      <c r="AT10" s="9">
        <f>AVERAGE(AR10:AR13)</f>
        <v>0.38077557592611794</v>
      </c>
      <c r="AU10" s="7">
        <f>STDEV(AR10:AR13)</f>
        <v>3.8117779505311464E-2</v>
      </c>
      <c r="AV10" s="9">
        <f>AVERAGE(AS10:AS13)</f>
        <v>0.9998563179859673</v>
      </c>
      <c r="AW10" s="7">
        <f>STDEV(AS10:AS13)</f>
        <v>2.8736402806534E-4</v>
      </c>
      <c r="AX10" s="42">
        <f t="shared" si="17"/>
        <v>-7.4176003404862438</v>
      </c>
      <c r="AY10">
        <f t="shared" si="18"/>
        <v>12.346378709386599</v>
      </c>
      <c r="AZ10">
        <f t="shared" si="19"/>
        <v>-2.7585895067554524</v>
      </c>
      <c r="BA10">
        <f t="shared" si="20"/>
        <v>0.33615910403249649</v>
      </c>
      <c r="BB10">
        <v>1</v>
      </c>
      <c r="BC10" s="9">
        <f>AVERAGE(BA10:BA13)</f>
        <v>0.37645226396963133</v>
      </c>
      <c r="BD10" s="7">
        <f>STDEV(BA10:BA13)</f>
        <v>3.7128789119953286E-2</v>
      </c>
      <c r="BE10" s="9">
        <f>AVERAGE(BB10:BB13)</f>
        <v>0.99962523344569809</v>
      </c>
      <c r="BF10" s="7">
        <f>STDEV(BB10:BB13)</f>
        <v>7.4953310860376154E-4</v>
      </c>
      <c r="BO10" s="62"/>
      <c r="BQ10" s="52"/>
      <c r="BR10" s="52"/>
      <c r="BS10" s="58"/>
      <c r="CB10" s="62"/>
      <c r="CK10" s="52"/>
      <c r="CL10" s="52"/>
      <c r="CM10" s="52"/>
      <c r="CN10" s="58"/>
      <c r="DF10" s="57"/>
      <c r="DG10" s="57"/>
      <c r="DJ10" s="57"/>
      <c r="DW10" s="62"/>
      <c r="EH10" s="57"/>
    </row>
    <row r="11" spans="1:138">
      <c r="A11" s="7"/>
      <c r="B11" s="7" t="s">
        <v>11</v>
      </c>
      <c r="D11" s="7"/>
      <c r="E11" s="7"/>
      <c r="F11" s="4"/>
      <c r="H11" s="5">
        <f>[3]isotopomere!W13</f>
        <v>28.744279220824964</v>
      </c>
      <c r="I11" s="5">
        <f>[3]isotopomere!X13</f>
        <v>-22.718943788992114</v>
      </c>
      <c r="J11" s="5">
        <f>[3]isotopomere!Y13</f>
        <v>4.1717846827406149</v>
      </c>
      <c r="K11" s="5"/>
      <c r="L11" s="4"/>
      <c r="N11" s="42">
        <f t="shared" si="5"/>
        <v>2.5033101644767481</v>
      </c>
      <c r="O11">
        <f t="shared" si="0"/>
        <v>-67.7840616613083</v>
      </c>
      <c r="P11">
        <f t="shared" si="6"/>
        <v>28.753873114965099</v>
      </c>
      <c r="Q11">
        <f t="shared" si="1"/>
        <v>4.1958011754585272</v>
      </c>
      <c r="R11">
        <f t="shared" si="22"/>
        <v>0.36205220582200881</v>
      </c>
      <c r="S11">
        <v>1</v>
      </c>
      <c r="T11">
        <f t="shared" si="7"/>
        <v>0.36205220582200887</v>
      </c>
      <c r="U11">
        <f t="shared" si="2"/>
        <v>1</v>
      </c>
      <c r="Z11" s="42">
        <f t="shared" si="8"/>
        <v>-6.6751131364386165</v>
      </c>
      <c r="AA11">
        <f t="shared" si="3"/>
        <v>12.577212093047386</v>
      </c>
      <c r="AB11">
        <f t="shared" si="4"/>
        <v>-1.9289953654773386</v>
      </c>
      <c r="AC11">
        <f t="shared" si="23"/>
        <v>0.36175189512912587</v>
      </c>
      <c r="AD11">
        <v>1</v>
      </c>
      <c r="AJ11" s="4"/>
      <c r="AK11"/>
      <c r="AL11" s="42">
        <f t="shared" si="9"/>
        <v>-5.8784465927826544</v>
      </c>
      <c r="AM11">
        <f t="shared" si="10"/>
        <v>173.14349493039239</v>
      </c>
      <c r="AN11">
        <f t="shared" si="11"/>
        <v>28.741018864238598</v>
      </c>
      <c r="AO11">
        <f t="shared" si="12"/>
        <v>4.1909505148070174</v>
      </c>
      <c r="AP11">
        <f t="shared" si="13"/>
        <v>0.36234502290051285</v>
      </c>
      <c r="AQ11">
        <v>1</v>
      </c>
      <c r="AR11">
        <f t="shared" si="15"/>
        <v>0.36234502290051285</v>
      </c>
      <c r="AS11">
        <f t="shared" si="16"/>
        <v>1</v>
      </c>
      <c r="AT11"/>
      <c r="AU11"/>
      <c r="AV11"/>
      <c r="AW11"/>
      <c r="AX11" s="42">
        <f t="shared" si="17"/>
        <v>-6.6751131364386165</v>
      </c>
      <c r="AY11">
        <f t="shared" si="18"/>
        <v>12.593219278977617</v>
      </c>
      <c r="AZ11">
        <f t="shared" si="19"/>
        <v>-1.9229549179564973</v>
      </c>
      <c r="BA11">
        <f t="shared" si="20"/>
        <v>0.36211626906983824</v>
      </c>
      <c r="BB11">
        <v>1</v>
      </c>
      <c r="BC11"/>
      <c r="BD11"/>
      <c r="BE11"/>
      <c r="BF11"/>
      <c r="BQ11" s="52"/>
      <c r="BR11" s="52"/>
      <c r="BS11" s="58"/>
      <c r="CK11" s="52"/>
      <c r="CL11" s="52"/>
      <c r="CM11" s="52"/>
      <c r="CN11" s="58"/>
      <c r="DF11" s="57"/>
      <c r="DG11" s="57"/>
      <c r="DJ11" s="57"/>
    </row>
    <row r="12" spans="1:138">
      <c r="A12" s="7"/>
      <c r="B12" s="7" t="s">
        <v>12</v>
      </c>
      <c r="D12" s="7"/>
      <c r="E12" s="7"/>
      <c r="F12" s="4"/>
      <c r="H12" s="5">
        <f>[3]isotopomere!W14</f>
        <v>25.976469709757673</v>
      </c>
      <c r="I12" s="5">
        <f>[3]isotopomere!X14</f>
        <v>-20.236675423834292</v>
      </c>
      <c r="J12" s="5">
        <f>[3]isotopomere!Y14</f>
        <v>2.3412995548908011</v>
      </c>
      <c r="K12" s="5"/>
      <c r="L12" s="4"/>
      <c r="N12" s="42">
        <f t="shared" si="5"/>
        <v>2.1522797708564316</v>
      </c>
      <c r="O12">
        <f t="shared" si="0"/>
        <v>-53.567330719685479</v>
      </c>
      <c r="P12">
        <f t="shared" si="6"/>
        <v>26.430813726498368</v>
      </c>
      <c r="Q12">
        <f t="shared" si="1"/>
        <v>3.3191749911314581</v>
      </c>
      <c r="R12">
        <f t="shared" si="22"/>
        <v>0.41900915966557678</v>
      </c>
      <c r="S12">
        <v>1</v>
      </c>
      <c r="T12">
        <f t="shared" si="7"/>
        <v>0.41900915966557678</v>
      </c>
      <c r="U12">
        <f t="shared" si="2"/>
        <v>1</v>
      </c>
      <c r="Z12" s="42">
        <f t="shared" si="8"/>
        <v>-7.4611418450177531</v>
      </c>
      <c r="AA12">
        <f t="shared" si="3"/>
        <v>11.699009863069321</v>
      </c>
      <c r="AB12">
        <f t="shared" si="4"/>
        <v>-3.0464211419727265</v>
      </c>
      <c r="AC12">
        <f t="shared" si="23"/>
        <v>0.40740257710329192</v>
      </c>
      <c r="AD12">
        <v>1</v>
      </c>
      <c r="AJ12" s="4"/>
      <c r="AK12"/>
      <c r="AL12" s="42">
        <f t="shared" si="9"/>
        <v>-13.187603432591514</v>
      </c>
      <c r="AM12">
        <f t="shared" si="10"/>
        <v>344.90868066590053</v>
      </c>
      <c r="AN12">
        <f t="shared" si="11"/>
        <v>25.917020603416354</v>
      </c>
      <c r="AO12">
        <f t="shared" si="12"/>
        <v>3.1252907937420193</v>
      </c>
      <c r="AP12">
        <f t="shared" si="13"/>
        <v>0.43277017497327269</v>
      </c>
      <c r="AQ12">
        <v>1</v>
      </c>
      <c r="AR12">
        <f t="shared" si="15"/>
        <v>0.43277017497327269</v>
      </c>
      <c r="AS12">
        <f t="shared" si="16"/>
        <v>1</v>
      </c>
      <c r="AT12"/>
      <c r="AU12"/>
      <c r="AV12"/>
      <c r="AW12"/>
      <c r="AX12" s="42">
        <f t="shared" si="17"/>
        <v>-7.4611418450177531</v>
      </c>
      <c r="AY12">
        <f t="shared" si="18"/>
        <v>12.331903295236947</v>
      </c>
      <c r="AZ12">
        <f t="shared" si="19"/>
        <v>-2.8075934317207922</v>
      </c>
      <c r="BA12">
        <f t="shared" si="20"/>
        <v>0.42394615230245591</v>
      </c>
      <c r="BB12">
        <v>1</v>
      </c>
      <c r="BC12"/>
      <c r="BD12"/>
      <c r="BE12"/>
      <c r="BF12"/>
      <c r="BQ12" s="52"/>
      <c r="BR12" s="52"/>
      <c r="BS12" s="58"/>
      <c r="CK12" s="52"/>
      <c r="CL12" s="52"/>
      <c r="CM12" s="52"/>
      <c r="CN12" s="58"/>
      <c r="DF12" s="57"/>
      <c r="DG12" s="57"/>
      <c r="DJ12" s="57"/>
    </row>
    <row r="13" spans="1:138">
      <c r="A13" s="7"/>
      <c r="B13" s="7" t="s">
        <v>13</v>
      </c>
      <c r="D13" s="7"/>
      <c r="E13" s="7"/>
      <c r="F13" s="4"/>
      <c r="H13" s="5">
        <f>[3]isotopomere!W15</f>
        <v>27.851520166848964</v>
      </c>
      <c r="I13" s="5">
        <f>[3]isotopomere!X15</f>
        <v>-18.379986387667433</v>
      </c>
      <c r="J13" s="5">
        <f>[3]isotopomere!Y15</f>
        <v>3.9044402019362394</v>
      </c>
      <c r="K13" s="5"/>
      <c r="L13" s="4"/>
      <c r="N13" s="42">
        <f t="shared" si="5"/>
        <v>2.3477572158697821</v>
      </c>
      <c r="O13">
        <f t="shared" si="0"/>
        <v>-61.484167242726173</v>
      </c>
      <c r="P13">
        <f t="shared" si="6"/>
        <v>27.826576193679749</v>
      </c>
      <c r="Q13">
        <f t="shared" si="1"/>
        <v>3.8458778089357537</v>
      </c>
      <c r="R13">
        <f t="shared" si="22"/>
        <v>0.38379516181670165</v>
      </c>
      <c r="S13">
        <v>1</v>
      </c>
      <c r="T13">
        <f t="shared" si="7"/>
        <v>0.38379516181670165</v>
      </c>
      <c r="U13">
        <f t="shared" si="2"/>
        <v>1</v>
      </c>
      <c r="Z13" s="42">
        <f t="shared" si="8"/>
        <v>-6.6055674081954443</v>
      </c>
      <c r="AA13">
        <f t="shared" si="3"/>
        <v>12.65491308915859</v>
      </c>
      <c r="AB13">
        <f t="shared" si="4"/>
        <v>-1.8301285066261652</v>
      </c>
      <c r="AC13">
        <f t="shared" si="23"/>
        <v>0.38451924032667867</v>
      </c>
      <c r="AD13">
        <v>1</v>
      </c>
      <c r="AJ13" s="4"/>
      <c r="AK13"/>
      <c r="AL13" s="42">
        <f t="shared" si="9"/>
        <v>-7.1459073164725266</v>
      </c>
      <c r="AM13">
        <f t="shared" si="10"/>
        <v>202.92882193710437</v>
      </c>
      <c r="AN13">
        <f t="shared" si="11"/>
        <v>27.85805317713961</v>
      </c>
      <c r="AO13">
        <f t="shared" si="12"/>
        <v>3.8577559159017376</v>
      </c>
      <c r="AP13">
        <f t="shared" si="13"/>
        <v>0.38303612006534671</v>
      </c>
      <c r="AQ13">
        <f t="shared" si="14"/>
        <v>0.99850093378279248</v>
      </c>
      <c r="AR13">
        <f t="shared" si="15"/>
        <v>0.38339070651676438</v>
      </c>
      <c r="AS13">
        <f t="shared" si="16"/>
        <v>0.99942527194386932</v>
      </c>
      <c r="AT13"/>
      <c r="AU13"/>
      <c r="AV13"/>
      <c r="AW13"/>
      <c r="AX13" s="42">
        <f t="shared" si="17"/>
        <v>-6.6055674081954443</v>
      </c>
      <c r="AY13">
        <f t="shared" si="18"/>
        <v>12.616339821767561</v>
      </c>
      <c r="AZ13">
        <f t="shared" si="19"/>
        <v>-1.8446844565850444</v>
      </c>
      <c r="BA13">
        <f t="shared" si="20"/>
        <v>0.38358753047373462</v>
      </c>
      <c r="BB13">
        <f t="shared" si="21"/>
        <v>0.99850093378279248</v>
      </c>
      <c r="BC13"/>
      <c r="BD13"/>
      <c r="BE13"/>
      <c r="BF13"/>
      <c r="BQ13" s="52"/>
      <c r="BR13" s="52"/>
      <c r="BS13" s="58"/>
      <c r="CK13" s="52"/>
      <c r="CL13" s="52"/>
      <c r="CM13" s="52"/>
      <c r="CN13" s="58"/>
      <c r="DF13" s="57"/>
      <c r="DG13" s="57"/>
      <c r="DJ13" s="57"/>
    </row>
    <row r="14" spans="1:138">
      <c r="A14" s="7">
        <v>3</v>
      </c>
      <c r="B14" s="7" t="s">
        <v>26</v>
      </c>
      <c r="C14" s="68">
        <f>[3]Tabelle3!$D$2</f>
        <v>42521</v>
      </c>
      <c r="D14" s="3">
        <f>[3]Tabelle3!$I$16</f>
        <v>0.81944444444444453</v>
      </c>
      <c r="E14" s="16">
        <f>C14+D14</f>
        <v>42521.819444444445</v>
      </c>
      <c r="F14" s="4"/>
      <c r="H14" s="5">
        <f>[3]isotopomere!W17</f>
        <v>33.141682863748095</v>
      </c>
      <c r="I14" s="5">
        <f>[3]isotopomere!X17</f>
        <v>-23.940234750743201</v>
      </c>
      <c r="J14" s="5">
        <f>[3]isotopomere!Y17</f>
        <v>5.1929159140457521</v>
      </c>
      <c r="K14" s="5"/>
      <c r="L14" s="4"/>
      <c r="N14" s="42">
        <f t="shared" si="5"/>
        <v>3.8605408763917346</v>
      </c>
      <c r="O14">
        <f t="shared" si="0"/>
        <v>-122.75190549386525</v>
      </c>
      <c r="P14">
        <f t="shared" si="6"/>
        <v>33.330780778283028</v>
      </c>
      <c r="Q14">
        <f t="shared" si="1"/>
        <v>5.9229361427483109</v>
      </c>
      <c r="R14">
        <f t="shared" si="22"/>
        <v>0.27149197706279371</v>
      </c>
      <c r="S14">
        <v>1</v>
      </c>
      <c r="T14">
        <f t="shared" si="7"/>
        <v>0.27149197706279371</v>
      </c>
      <c r="U14">
        <f t="shared" si="2"/>
        <v>1.0000000000000002</v>
      </c>
      <c r="V14" s="9">
        <f>AVERAGE(T14:T17)</f>
        <v>0.30269968396385433</v>
      </c>
      <c r="W14" s="7">
        <f>STDEV(T14:T17)</f>
        <v>2.1217783031545336E-2</v>
      </c>
      <c r="X14" s="9">
        <f>AVERAGE(U14:U17)</f>
        <v>1</v>
      </c>
      <c r="Y14" s="7">
        <f>STDEV(U14:U17)</f>
        <v>1.4332917616497527E-16</v>
      </c>
      <c r="Z14" s="42">
        <f t="shared" si="8"/>
        <v>-7.3133795062365472</v>
      </c>
      <c r="AA14">
        <f t="shared" si="3"/>
        <v>11.864099527108436</v>
      </c>
      <c r="AB14">
        <f t="shared" si="4"/>
        <v>-2.8363608167616663</v>
      </c>
      <c r="AC14">
        <f t="shared" si="23"/>
        <v>0.26231406061198748</v>
      </c>
      <c r="AD14">
        <v>1</v>
      </c>
      <c r="AE14" s="9">
        <f>AVERAGE(AC14:AC17)</f>
        <v>0.29168704398423129</v>
      </c>
      <c r="AF14" s="7">
        <f>STDEV(AC14:AC17)</f>
        <v>2.0963489508897412E-2</v>
      </c>
      <c r="AG14" s="9">
        <f>AVERAGE(AD14:AD17)</f>
        <v>1</v>
      </c>
      <c r="AH14" s="7">
        <f>STDEV(AD14:AD17)</f>
        <v>0</v>
      </c>
      <c r="AJ14" s="4"/>
      <c r="AK14"/>
      <c r="AL14" s="42">
        <f t="shared" si="9"/>
        <v>-3.0914814879491983</v>
      </c>
      <c r="AM14">
        <f t="shared" si="10"/>
        <v>107.64981496680616</v>
      </c>
      <c r="AN14">
        <f t="shared" si="11"/>
        <v>32.951803097260168</v>
      </c>
      <c r="AO14">
        <f t="shared" si="12"/>
        <v>5.7799256970793067</v>
      </c>
      <c r="AP14">
        <f t="shared" si="13"/>
        <v>0.27804074363842823</v>
      </c>
      <c r="AQ14">
        <v>1</v>
      </c>
      <c r="AR14">
        <f t="shared" si="15"/>
        <v>0.27804074363842823</v>
      </c>
      <c r="AS14">
        <f t="shared" si="16"/>
        <v>1.0000000000000002</v>
      </c>
      <c r="AT14" s="9">
        <f>AVERAGE(AR14:AR17)</f>
        <v>0.31221454238548135</v>
      </c>
      <c r="AU14" s="7">
        <f>STDEV(AR14:AR17)</f>
        <v>2.6051434369831761E-2</v>
      </c>
      <c r="AV14" s="9">
        <f>AVERAGE(AS14:AS17)</f>
        <v>0.99932545260755545</v>
      </c>
      <c r="AW14" s="7">
        <f>STDEV(AS14:AS17)</f>
        <v>1.3490947848894448E-3</v>
      </c>
      <c r="AX14" s="42">
        <f t="shared" si="17"/>
        <v>-7.3133795062365472</v>
      </c>
      <c r="AY14">
        <f t="shared" si="18"/>
        <v>12.38102702379418</v>
      </c>
      <c r="AZ14">
        <f t="shared" si="19"/>
        <v>-2.6412938368802532</v>
      </c>
      <c r="BA14">
        <f t="shared" si="20"/>
        <v>0.27098234030435703</v>
      </c>
      <c r="BB14">
        <v>1</v>
      </c>
      <c r="BC14" s="9">
        <f>AVERAGE(BA14:BA17)</f>
        <v>0.3032299416219944</v>
      </c>
      <c r="BD14" s="7">
        <f>STDEV(BA14:BA17)</f>
        <v>2.2058429472577679E-2</v>
      </c>
      <c r="BE14" s="9">
        <f>AVERAGE(BB14:BB17)</f>
        <v>0.99779773117756043</v>
      </c>
      <c r="BF14" s="7">
        <f>STDEV(BB14:BB17)</f>
        <v>4.4045376448791917E-3</v>
      </c>
      <c r="BO14" s="62"/>
      <c r="BQ14" s="52"/>
      <c r="BR14" s="52"/>
      <c r="BS14" s="58"/>
      <c r="CB14" s="62"/>
      <c r="CK14" s="52"/>
      <c r="CL14" s="52"/>
      <c r="CM14" s="52"/>
      <c r="CN14" s="58"/>
      <c r="DF14" s="57"/>
      <c r="DG14" s="57"/>
      <c r="DJ14" s="57"/>
      <c r="DW14" s="62"/>
      <c r="EH14" s="57"/>
    </row>
    <row r="15" spans="1:138">
      <c r="A15" s="7"/>
      <c r="B15" s="7" t="s">
        <v>27</v>
      </c>
      <c r="D15" s="7"/>
      <c r="E15" s="7"/>
      <c r="F15" s="4"/>
      <c r="H15" s="5">
        <f>[3]isotopomere!W18</f>
        <v>31.440062562533416</v>
      </c>
      <c r="I15" s="5">
        <f>[3]isotopomere!X18</f>
        <v>-14.802818379129945</v>
      </c>
      <c r="J15" s="5">
        <f>[3]isotopomere!Y18</f>
        <v>5.4982788939939908</v>
      </c>
      <c r="K15" s="5"/>
      <c r="L15" s="4"/>
      <c r="N15" s="42">
        <f t="shared" si="5"/>
        <v>3.1017566401500507</v>
      </c>
      <c r="O15">
        <f t="shared" si="0"/>
        <v>-92.021143926077059</v>
      </c>
      <c r="P15">
        <f t="shared" si="6"/>
        <v>31.334049671843864</v>
      </c>
      <c r="Q15">
        <f t="shared" si="1"/>
        <v>5.169452706356175</v>
      </c>
      <c r="R15">
        <f t="shared" si="22"/>
        <v>0.30781937349591515</v>
      </c>
      <c r="S15">
        <v>1</v>
      </c>
      <c r="T15">
        <f t="shared" si="7"/>
        <v>0.30781937349591515</v>
      </c>
      <c r="U15">
        <f t="shared" si="2"/>
        <v>1</v>
      </c>
      <c r="Z15" s="42">
        <f t="shared" si="8"/>
        <v>-6.3658956579054102</v>
      </c>
      <c r="AA15">
        <f t="shared" si="3"/>
        <v>12.922689906048559</v>
      </c>
      <c r="AB15">
        <f t="shared" si="4"/>
        <v>-1.4894089009059543</v>
      </c>
      <c r="AC15">
        <f t="shared" si="23"/>
        <v>0.3120428900588092</v>
      </c>
      <c r="AD15">
        <v>1</v>
      </c>
      <c r="AJ15" s="4"/>
      <c r="AK15"/>
      <c r="AL15" s="42">
        <f t="shared" si="9"/>
        <v>-3.7155527269035731</v>
      </c>
      <c r="AM15">
        <f t="shared" si="10"/>
        <v>122.31548908223397</v>
      </c>
      <c r="AN15">
        <f t="shared" si="11"/>
        <v>31.510628794704271</v>
      </c>
      <c r="AO15">
        <f t="shared" si="12"/>
        <v>5.2360863376242524</v>
      </c>
      <c r="AP15">
        <f t="shared" si="13"/>
        <v>0.30441976535109683</v>
      </c>
      <c r="AQ15">
        <f t="shared" si="14"/>
        <v>0.99119092471024151</v>
      </c>
      <c r="AR15">
        <f t="shared" si="15"/>
        <v>0.30629657268517069</v>
      </c>
      <c r="AS15">
        <f t="shared" si="16"/>
        <v>0.99730181043022126</v>
      </c>
      <c r="AT15"/>
      <c r="AU15"/>
      <c r="AV15"/>
      <c r="AW15"/>
      <c r="AX15" s="42">
        <f t="shared" si="17"/>
        <v>-6.3658956579054102</v>
      </c>
      <c r="AY15">
        <f t="shared" si="18"/>
        <v>12.696018920658364</v>
      </c>
      <c r="AZ15">
        <f t="shared" si="19"/>
        <v>-1.5749451218079145</v>
      </c>
      <c r="BA15">
        <f t="shared" si="20"/>
        <v>0.30762595393755976</v>
      </c>
      <c r="BB15">
        <f t="shared" si="21"/>
        <v>0.99119092471024162</v>
      </c>
      <c r="BC15"/>
      <c r="BD15"/>
      <c r="BE15"/>
      <c r="BF15"/>
      <c r="BQ15" s="52"/>
      <c r="BR15" s="52"/>
      <c r="BS15" s="58"/>
      <c r="CK15" s="52"/>
      <c r="CL15" s="52"/>
      <c r="CM15" s="52"/>
      <c r="CN15" s="58"/>
      <c r="DF15" s="57"/>
      <c r="DG15" s="57"/>
      <c r="DJ15" s="57"/>
    </row>
    <row r="16" spans="1:138">
      <c r="A16" s="7"/>
      <c r="B16" s="7" t="s">
        <v>27</v>
      </c>
      <c r="D16" s="7"/>
      <c r="E16" s="7"/>
      <c r="F16" s="4"/>
      <c r="H16" s="5">
        <f>[3]isotopomere!W19</f>
        <v>30.232387363567415</v>
      </c>
      <c r="I16" s="5">
        <f>[3]isotopomere!X19</f>
        <v>-20.759053795461551</v>
      </c>
      <c r="J16" s="5">
        <f>[3]isotopomere!Y19</f>
        <v>3.2465484157214823</v>
      </c>
      <c r="K16" s="5"/>
      <c r="L16" s="4"/>
      <c r="N16" s="42">
        <f t="shared" si="5"/>
        <v>2.9562326374268664</v>
      </c>
      <c r="O16">
        <f t="shared" si="0"/>
        <v>-86.127421815788097</v>
      </c>
      <c r="P16">
        <f t="shared" si="6"/>
        <v>30.816821724858226</v>
      </c>
      <c r="Q16">
        <f t="shared" si="1"/>
        <v>4.9742723490031029</v>
      </c>
      <c r="R16">
        <f t="shared" si="22"/>
        <v>0.31799740450565106</v>
      </c>
      <c r="S16">
        <v>1</v>
      </c>
      <c r="T16">
        <f t="shared" si="7"/>
        <v>0.31799740450565106</v>
      </c>
      <c r="U16">
        <f t="shared" si="2"/>
        <v>0.99999999999999989</v>
      </c>
      <c r="Z16" s="42">
        <f t="shared" si="8"/>
        <v>-8.1618996460020696</v>
      </c>
      <c r="AA16">
        <f t="shared" si="3"/>
        <v>10.916077819007736</v>
      </c>
      <c r="AB16">
        <f t="shared" si="4"/>
        <v>-4.0426249973199058</v>
      </c>
      <c r="AC16">
        <f t="shared" si="23"/>
        <v>0.29675089321453008</v>
      </c>
      <c r="AD16">
        <v>1</v>
      </c>
      <c r="AJ16" s="4"/>
      <c r="AK16"/>
      <c r="AL16" s="42">
        <f t="shared" si="9"/>
        <v>-4.7165217729617872</v>
      </c>
      <c r="AM16">
        <f t="shared" si="10"/>
        <v>145.83826166460202</v>
      </c>
      <c r="AN16">
        <f t="shared" si="11"/>
        <v>29.936506308870978</v>
      </c>
      <c r="AO16">
        <f t="shared" si="12"/>
        <v>4.6420778524041424</v>
      </c>
      <c r="AP16">
        <f t="shared" si="13"/>
        <v>0.33610007915729095</v>
      </c>
      <c r="AQ16">
        <v>1</v>
      </c>
      <c r="AR16">
        <f t="shared" si="15"/>
        <v>0.33610007915729095</v>
      </c>
      <c r="AS16">
        <f t="shared" si="16"/>
        <v>1</v>
      </c>
      <c r="AT16"/>
      <c r="AU16"/>
      <c r="AV16"/>
      <c r="AW16"/>
      <c r="AX16" s="42">
        <f t="shared" si="17"/>
        <v>-8.1618996460020696</v>
      </c>
      <c r="AY16">
        <f t="shared" si="18"/>
        <v>12.098935704957473</v>
      </c>
      <c r="AZ16">
        <f t="shared" si="19"/>
        <v>-3.5962635309237783</v>
      </c>
      <c r="BA16">
        <f t="shared" si="20"/>
        <v>0.31966917126244565</v>
      </c>
      <c r="BB16">
        <v>1</v>
      </c>
      <c r="BC16"/>
      <c r="BD16"/>
      <c r="BE16"/>
      <c r="BF16"/>
      <c r="BQ16" s="52"/>
      <c r="BR16" s="52"/>
      <c r="BS16" s="58"/>
      <c r="CK16" s="52"/>
      <c r="CL16" s="52"/>
      <c r="CM16" s="52"/>
      <c r="CN16" s="58"/>
      <c r="DF16" s="57"/>
      <c r="DG16" s="57"/>
      <c r="DJ16" s="57"/>
    </row>
    <row r="17" spans="1:138">
      <c r="A17" s="7"/>
      <c r="B17" s="7" t="s">
        <v>28</v>
      </c>
      <c r="D17" s="7"/>
      <c r="E17" s="7"/>
      <c r="F17" s="4"/>
      <c r="H17" s="5">
        <f>[3]isotopomere!W20</f>
        <v>30.565907659455362</v>
      </c>
      <c r="I17" s="5">
        <f>[3]isotopomere!X20</f>
        <v>-27.657892846170302</v>
      </c>
      <c r="J17" s="5">
        <f>[3]isotopomere!Y20</f>
        <v>3.6175614028612695</v>
      </c>
      <c r="K17" s="5"/>
      <c r="L17" s="4"/>
      <c r="N17" s="42">
        <f t="shared" si="5"/>
        <v>3.0181356856095967</v>
      </c>
      <c r="O17">
        <f t="shared" si="0"/>
        <v>-88.634495267188669</v>
      </c>
      <c r="P17">
        <f t="shared" si="6"/>
        <v>31.043807270042844</v>
      </c>
      <c r="Q17">
        <f t="shared" si="1"/>
        <v>5.0599272717142796</v>
      </c>
      <c r="R17">
        <f t="shared" si="22"/>
        <v>0.31348998079105739</v>
      </c>
      <c r="S17">
        <v>1</v>
      </c>
      <c r="T17">
        <f t="shared" si="7"/>
        <v>0.31348998079105739</v>
      </c>
      <c r="U17">
        <f t="shared" si="2"/>
        <v>1</v>
      </c>
      <c r="Z17" s="42">
        <f t="shared" si="8"/>
        <v>-7.9167433742916966</v>
      </c>
      <c r="AA17">
        <f t="shared" si="3"/>
        <v>11.18998229877965</v>
      </c>
      <c r="AB17">
        <f t="shared" si="4"/>
        <v>-3.6941085445635267</v>
      </c>
      <c r="AC17">
        <f t="shared" si="23"/>
        <v>0.29564033205159856</v>
      </c>
      <c r="AD17">
        <v>1</v>
      </c>
      <c r="AJ17" s="4"/>
      <c r="AK17"/>
      <c r="AL17" s="42">
        <f t="shared" si="9"/>
        <v>-4.4413881569968998</v>
      </c>
      <c r="AM17">
        <f t="shared" si="10"/>
        <v>139.37262168942715</v>
      </c>
      <c r="AN17">
        <f t="shared" si="11"/>
        <v>30.304008355453174</v>
      </c>
      <c r="AO17">
        <f t="shared" si="12"/>
        <v>4.7807578699823292</v>
      </c>
      <c r="AP17">
        <f t="shared" si="13"/>
        <v>0.32842077406103537</v>
      </c>
      <c r="AQ17">
        <v>1</v>
      </c>
      <c r="AR17">
        <f t="shared" si="15"/>
        <v>0.32842077406103537</v>
      </c>
      <c r="AS17">
        <f t="shared" si="16"/>
        <v>1.0000000000000002</v>
      </c>
      <c r="AT17"/>
      <c r="AU17"/>
      <c r="AV17"/>
      <c r="AW17"/>
      <c r="AX17" s="42">
        <f t="shared" si="17"/>
        <v>-7.9167433742916966</v>
      </c>
      <c r="AY17">
        <f t="shared" si="18"/>
        <v>12.18043813815485</v>
      </c>
      <c r="AZ17">
        <f t="shared" si="19"/>
        <v>-3.3203516240445836</v>
      </c>
      <c r="BA17">
        <f t="shared" si="20"/>
        <v>0.31464230098361512</v>
      </c>
      <c r="BB17">
        <v>1</v>
      </c>
      <c r="BC17"/>
      <c r="BD17"/>
      <c r="BE17"/>
      <c r="BF17"/>
      <c r="BQ17" s="52"/>
      <c r="BR17" s="52"/>
      <c r="BS17" s="58"/>
      <c r="CK17" s="52"/>
      <c r="CL17" s="52"/>
      <c r="CM17" s="52"/>
      <c r="CN17" s="58"/>
      <c r="DF17" s="57"/>
      <c r="DG17" s="57"/>
      <c r="DJ17" s="57"/>
    </row>
    <row r="18" spans="1:138">
      <c r="A18" s="7">
        <v>4</v>
      </c>
      <c r="B18" s="7" t="s">
        <v>14</v>
      </c>
      <c r="C18" s="68">
        <f>[3]Tabelle4!$D$2</f>
        <v>42522</v>
      </c>
      <c r="D18" s="3">
        <f>[3]Tabelle4!$I$16</f>
        <v>0.46250000000000002</v>
      </c>
      <c r="E18" s="16">
        <f>C18+D18</f>
        <v>42522.462500000001</v>
      </c>
      <c r="F18" s="4"/>
      <c r="H18" s="5">
        <f>[3]isotopomere!W22</f>
        <v>33.853840619787107</v>
      </c>
      <c r="I18" s="5">
        <f>[3]isotopomere!X22</f>
        <v>-20.549474290559839</v>
      </c>
      <c r="J18" s="5">
        <f>[3]isotopomere!Y22</f>
        <v>8.0502635775090212</v>
      </c>
      <c r="K18" s="5"/>
      <c r="L18" s="4"/>
      <c r="N18" s="42">
        <f t="shared" si="5"/>
        <v>3.8442858440256904</v>
      </c>
      <c r="O18">
        <f t="shared" si="0"/>
        <v>-122.09357668304045</v>
      </c>
      <c r="P18">
        <f t="shared" si="6"/>
        <v>33.297167183705689</v>
      </c>
      <c r="Q18">
        <f t="shared" si="1"/>
        <v>5.9102517674361081</v>
      </c>
      <c r="R18">
        <f t="shared" si="22"/>
        <v>0.27206653519660962</v>
      </c>
      <c r="S18">
        <f>(J18-$T$3)/(Q18-$T$3)</f>
        <v>0.9227146526541472</v>
      </c>
      <c r="T18">
        <f t="shared" si="7"/>
        <v>0.28828504557232176</v>
      </c>
      <c r="U18">
        <f t="shared" si="2"/>
        <v>0.97771979011832799</v>
      </c>
      <c r="V18" s="9">
        <f>AVERAGE(T18:T21)</f>
        <v>0.28681441243872213</v>
      </c>
      <c r="W18" s="7">
        <f>STDEV(T18:T21)</f>
        <v>4.8357092499721276E-2</v>
      </c>
      <c r="X18" s="9">
        <f>AVERAGE(U18:U21)</f>
        <v>0.99442994752958214</v>
      </c>
      <c r="Y18" s="7">
        <f>STDEV(U18:U21)</f>
        <v>1.1140104940836041E-2</v>
      </c>
      <c r="Z18" s="42">
        <f t="shared" si="8"/>
        <v>-4.7247706186370557</v>
      </c>
      <c r="AA18">
        <f t="shared" si="3"/>
        <v>14.756261190949289</v>
      </c>
      <c r="AB18">
        <f t="shared" si="4"/>
        <v>0.8436298307777701</v>
      </c>
      <c r="AC18">
        <f t="shared" si="23"/>
        <v>0.30086138824863934</v>
      </c>
      <c r="AD18">
        <f>(AB18-$T$3)/($T$2-$T$3)</f>
        <v>0.92271465265414732</v>
      </c>
      <c r="AE18" s="9">
        <f>AVERAGE(AC18:AC21)</f>
        <v>0.27772287201341306</v>
      </c>
      <c r="AF18" s="7">
        <f>STDEV(AC18:AC21)</f>
        <v>5.8580822418947152E-2</v>
      </c>
      <c r="AG18" s="9">
        <f>AVERAGE(AD18:AD21)</f>
        <v>0.9806786631635368</v>
      </c>
      <c r="AH18" s="7">
        <f>STDEV(AD18:AD21)</f>
        <v>3.8642673672927758E-2</v>
      </c>
      <c r="AJ18" s="4"/>
      <c r="AK18"/>
      <c r="AL18" s="42">
        <f t="shared" si="9"/>
        <v>-2.6028734082488816</v>
      </c>
      <c r="AM18">
        <f t="shared" si="10"/>
        <v>96.167525093848724</v>
      </c>
      <c r="AN18">
        <f t="shared" si="11"/>
        <v>34.501423233496624</v>
      </c>
      <c r="AO18">
        <f t="shared" si="12"/>
        <v>6.3646880126402348</v>
      </c>
      <c r="AP18">
        <f t="shared" si="13"/>
        <v>0.25222140092146816</v>
      </c>
      <c r="AQ18">
        <f t="shared" si="14"/>
        <v>0.94113646934900397</v>
      </c>
      <c r="AR18">
        <f t="shared" si="15"/>
        <v>0.26383457812585331</v>
      </c>
      <c r="AS18">
        <f t="shared" si="16"/>
        <v>0.98446976522369634</v>
      </c>
      <c r="AT18" s="9">
        <f>AVERAGE(AR18:AR21)</f>
        <v>0.28934773070398534</v>
      </c>
      <c r="AU18" s="7">
        <f>STDEV(AR18:AR21)</f>
        <v>4.7854275673600601E-2</v>
      </c>
      <c r="AV18" s="9">
        <f>AVERAGE(AS18:AS21)</f>
        <v>0.99611744130592406</v>
      </c>
      <c r="AW18" s="7">
        <f>STDEV(AS18:AS21)</f>
        <v>7.7651173881518321E-3</v>
      </c>
      <c r="AX18" s="42">
        <f t="shared" si="17"/>
        <v>-4.7247706186370557</v>
      </c>
      <c r="AY18">
        <f t="shared" si="18"/>
        <v>13.241612484095858</v>
      </c>
      <c r="AZ18">
        <f t="shared" si="19"/>
        <v>0.27206428102175817</v>
      </c>
      <c r="BA18">
        <f t="shared" si="20"/>
        <v>0.27352382499512523</v>
      </c>
      <c r="BB18">
        <f t="shared" si="21"/>
        <v>0.94113646934900397</v>
      </c>
      <c r="BC18" s="9">
        <f>AVERAGE(BA18:BA21)</f>
        <v>0.28218054785131114</v>
      </c>
      <c r="BD18" s="7">
        <f>STDEV(BA18:BA21)</f>
        <v>5.1349613067828488E-2</v>
      </c>
      <c r="BE18" s="9">
        <f>AVERAGE(BB18:BB21)</f>
        <v>0.98528411733725096</v>
      </c>
      <c r="BF18" s="7">
        <f>STDEV(BB18:BB21)</f>
        <v>2.9431765325498016E-2</v>
      </c>
      <c r="BO18" s="62"/>
      <c r="BQ18" s="52"/>
      <c r="BR18" s="52"/>
      <c r="BS18" s="58"/>
      <c r="CB18" s="62"/>
      <c r="CK18" s="52"/>
      <c r="CL18" s="52"/>
      <c r="CM18" s="52"/>
      <c r="CN18" s="58"/>
      <c r="DF18" s="57"/>
      <c r="DG18" s="57"/>
      <c r="DJ18" s="57"/>
      <c r="DW18" s="62"/>
      <c r="EH18" s="57"/>
    </row>
    <row r="19" spans="1:138">
      <c r="A19" s="7"/>
      <c r="B19" s="7" t="s">
        <v>15</v>
      </c>
      <c r="D19" s="7"/>
      <c r="E19" s="7"/>
      <c r="F19" s="4"/>
      <c r="H19" s="5">
        <f>[3]isotopomere!W23</f>
        <v>35.553468418391198</v>
      </c>
      <c r="I19" s="5">
        <f>[3]isotopomere!X23</f>
        <v>-17.24297094720994</v>
      </c>
      <c r="J19" s="5">
        <f>[3]isotopomere!Y23</f>
        <v>4.4115925341204845</v>
      </c>
      <c r="K19" s="5"/>
      <c r="L19" s="4"/>
      <c r="N19" s="42">
        <f t="shared" si="5"/>
        <v>5.9007825957084714</v>
      </c>
      <c r="O19">
        <f t="shared" si="0"/>
        <v>-205.38169512619311</v>
      </c>
      <c r="P19">
        <f t="shared" si="6"/>
        <v>35.978946096143815</v>
      </c>
      <c r="Q19">
        <f t="shared" si="1"/>
        <v>6.9222438098655896</v>
      </c>
      <c r="R19">
        <f t="shared" si="22"/>
        <v>0.22983951641718811</v>
      </c>
      <c r="S19">
        <v>1</v>
      </c>
      <c r="T19">
        <f t="shared" si="7"/>
        <v>0.22983951641718811</v>
      </c>
      <c r="U19">
        <f t="shared" si="2"/>
        <v>1</v>
      </c>
      <c r="Z19" s="42">
        <f t="shared" si="8"/>
        <v>-9.0048106426309111</v>
      </c>
      <c r="AA19">
        <f t="shared" si="3"/>
        <v>9.974323009249467</v>
      </c>
      <c r="AB19">
        <f t="shared" si="4"/>
        <v>-5.2409151674424335</v>
      </c>
      <c r="AC19">
        <f t="shared" si="23"/>
        <v>0.20013737292476502</v>
      </c>
      <c r="AD19">
        <v>1</v>
      </c>
      <c r="AJ19" s="4"/>
      <c r="AK19"/>
      <c r="AL19" s="42">
        <f t="shared" si="9"/>
        <v>-2.5377266031748742</v>
      </c>
      <c r="AM19">
        <f t="shared" si="10"/>
        <v>94.636575174609547</v>
      </c>
      <c r="AN19">
        <f t="shared" si="11"/>
        <v>34.747284864249053</v>
      </c>
      <c r="AO19">
        <f t="shared" si="12"/>
        <v>6.4574659865090762</v>
      </c>
      <c r="AP19">
        <f t="shared" si="13"/>
        <v>0.24835130127725782</v>
      </c>
      <c r="AQ19">
        <v>1</v>
      </c>
      <c r="AR19">
        <f t="shared" si="15"/>
        <v>0.24835130127725785</v>
      </c>
      <c r="AS19">
        <f t="shared" si="16"/>
        <v>1</v>
      </c>
      <c r="AT19"/>
      <c r="AU19"/>
      <c r="AV19"/>
      <c r="AW19"/>
      <c r="AX19" s="42">
        <f t="shared" si="17"/>
        <v>-9.0048106426309111</v>
      </c>
      <c r="AY19">
        <f t="shared" si="18"/>
        <v>11.818709151034193</v>
      </c>
      <c r="AZ19">
        <f t="shared" si="19"/>
        <v>-4.5449203969576306</v>
      </c>
      <c r="BA19">
        <f t="shared" si="20"/>
        <v>0.22475324776226538</v>
      </c>
      <c r="BB19">
        <v>1</v>
      </c>
      <c r="BC19"/>
      <c r="BD19"/>
      <c r="BE19"/>
      <c r="BF19"/>
      <c r="BQ19" s="52"/>
      <c r="BR19" s="52"/>
      <c r="BS19" s="58"/>
      <c r="CK19" s="52"/>
      <c r="CL19" s="52"/>
      <c r="CM19" s="52"/>
      <c r="CN19" s="58"/>
      <c r="DF19" s="57"/>
      <c r="DG19" s="57"/>
      <c r="DJ19" s="57"/>
    </row>
    <row r="20" spans="1:138">
      <c r="A20" s="7"/>
      <c r="B20" s="7" t="s">
        <v>16</v>
      </c>
      <c r="D20" s="7"/>
      <c r="E20" s="7"/>
      <c r="F20" s="4"/>
      <c r="H20" s="5">
        <f>[3]isotopomere!W24</f>
        <v>32.554815437439814</v>
      </c>
      <c r="I20" s="5">
        <f>[3]isotopomere!X24</f>
        <v>-11.011412052536304</v>
      </c>
      <c r="J20" s="5">
        <f>[3]isotopomere!Y24</f>
        <v>4.9279303574565123</v>
      </c>
      <c r="K20" s="5"/>
      <c r="L20" s="4"/>
      <c r="N20" s="42">
        <f t="shared" si="5"/>
        <v>3.6087355072472294</v>
      </c>
      <c r="O20">
        <f t="shared" si="0"/>
        <v>-112.55378804351278</v>
      </c>
      <c r="P20">
        <f t="shared" si="6"/>
        <v>32.772118671297932</v>
      </c>
      <c r="Q20">
        <f t="shared" si="1"/>
        <v>5.7121202533199735</v>
      </c>
      <c r="R20">
        <f t="shared" si="22"/>
        <v>0.28120067773751767</v>
      </c>
      <c r="S20">
        <v>1</v>
      </c>
      <c r="T20">
        <f t="shared" si="7"/>
        <v>0.28120067773751767</v>
      </c>
      <c r="U20">
        <f t="shared" si="2"/>
        <v>1.0000000000000002</v>
      </c>
      <c r="Z20" s="42">
        <f t="shared" si="8"/>
        <v>-7.356905656671719</v>
      </c>
      <c r="AA20">
        <f t="shared" si="3"/>
        <v>11.815469290124312</v>
      </c>
      <c r="AB20">
        <f t="shared" si="4"/>
        <v>-2.8982380000210357</v>
      </c>
      <c r="AC20">
        <f t="shared" si="23"/>
        <v>0.27134576305473018</v>
      </c>
      <c r="AD20">
        <v>1</v>
      </c>
      <c r="AJ20" s="4"/>
      <c r="AK20"/>
      <c r="AL20" s="42">
        <f t="shared" si="9"/>
        <v>-3.3211134837935647</v>
      </c>
      <c r="AM20">
        <f t="shared" si="10"/>
        <v>113.04616686914878</v>
      </c>
      <c r="AN20">
        <f t="shared" si="11"/>
        <v>32.364956306315477</v>
      </c>
      <c r="AO20">
        <f t="shared" si="12"/>
        <v>5.5584740778548962</v>
      </c>
      <c r="AP20">
        <f t="shared" si="13"/>
        <v>0.28849457049787275</v>
      </c>
      <c r="AQ20">
        <v>1</v>
      </c>
      <c r="AR20">
        <f t="shared" si="15"/>
        <v>0.28849457049787275</v>
      </c>
      <c r="AS20">
        <f t="shared" si="16"/>
        <v>1</v>
      </c>
      <c r="AT20"/>
      <c r="AU20"/>
      <c r="AV20"/>
      <c r="AW20"/>
      <c r="AX20" s="42">
        <f t="shared" si="17"/>
        <v>-7.356905656671719</v>
      </c>
      <c r="AY20">
        <f t="shared" si="18"/>
        <v>12.366556714128299</v>
      </c>
      <c r="AZ20">
        <f t="shared" si="19"/>
        <v>-2.6902804815289647</v>
      </c>
      <c r="BA20">
        <f t="shared" si="20"/>
        <v>0.28091537643019415</v>
      </c>
      <c r="BB20">
        <v>1</v>
      </c>
      <c r="BC20"/>
      <c r="BD20"/>
      <c r="BE20"/>
      <c r="BF20"/>
      <c r="BQ20" s="52"/>
      <c r="BR20" s="52"/>
      <c r="BS20" s="58"/>
      <c r="CK20" s="52"/>
      <c r="CL20" s="52"/>
      <c r="CM20" s="52"/>
      <c r="CN20" s="58"/>
      <c r="DF20" s="57"/>
      <c r="DG20" s="57"/>
      <c r="DJ20" s="57"/>
    </row>
    <row r="21" spans="1:138">
      <c r="A21" s="7"/>
      <c r="B21" s="7" t="s">
        <v>17</v>
      </c>
      <c r="D21" s="7"/>
      <c r="E21" s="7"/>
      <c r="F21" s="4"/>
      <c r="H21" s="5">
        <f>[3]isotopomere!W25</f>
        <v>29.098518687579222</v>
      </c>
      <c r="I21" s="5">
        <f>[3]isotopomere!X25</f>
        <v>-28.696933430786832</v>
      </c>
      <c r="J21" s="5">
        <f>[3]isotopomere!Y25</f>
        <v>3.6790521163864671</v>
      </c>
      <c r="K21" s="5"/>
      <c r="L21" s="4"/>
      <c r="N21" s="42">
        <f t="shared" si="5"/>
        <v>2.6243035500148251</v>
      </c>
      <c r="O21">
        <f t="shared" si="0"/>
        <v>-72.684293775600409</v>
      </c>
      <c r="P21">
        <f t="shared" si="6"/>
        <v>29.386377969858543</v>
      </c>
      <c r="Q21">
        <f t="shared" si="1"/>
        <v>4.4344822527768084</v>
      </c>
      <c r="R21">
        <f t="shared" si="22"/>
        <v>0.34793241002786107</v>
      </c>
      <c r="S21">
        <v>1</v>
      </c>
      <c r="T21">
        <f t="shared" si="7"/>
        <v>0.34793241002786107</v>
      </c>
      <c r="U21">
        <f t="shared" si="2"/>
        <v>1</v>
      </c>
      <c r="Z21" s="42">
        <f t="shared" si="8"/>
        <v>-7.3015209732660686</v>
      </c>
      <c r="AA21">
        <f>($AA$3-Z21)/($N$3-$Z$3)</f>
        <v>11.877348648909303</v>
      </c>
      <c r="AB21">
        <f t="shared" si="4"/>
        <v>-2.819502615187087</v>
      </c>
      <c r="AC21">
        <f t="shared" si="23"/>
        <v>0.33854696382551769</v>
      </c>
      <c r="AD21">
        <v>1</v>
      </c>
      <c r="AJ21" s="4"/>
      <c r="AK21"/>
      <c r="AL21" s="42">
        <f t="shared" si="9"/>
        <v>-5.5945062670062446</v>
      </c>
      <c r="AM21">
        <f t="shared" si="10"/>
        <v>166.47089727464675</v>
      </c>
      <c r="AN21">
        <f t="shared" si="11"/>
        <v>28.990210141021155</v>
      </c>
      <c r="AO21">
        <f t="shared" si="12"/>
        <v>4.2849849588759064</v>
      </c>
      <c r="AP21">
        <f t="shared" si="13"/>
        <v>0.3567104729149575</v>
      </c>
      <c r="AQ21">
        <v>1</v>
      </c>
      <c r="AR21">
        <f t="shared" si="15"/>
        <v>0.3567104729149575</v>
      </c>
      <c r="AS21">
        <f t="shared" si="16"/>
        <v>1</v>
      </c>
      <c r="AT21"/>
      <c r="AU21"/>
      <c r="AV21"/>
      <c r="AW21"/>
      <c r="AX21" s="42">
        <f t="shared" si="17"/>
        <v>-7.3015209732660686</v>
      </c>
      <c r="AY21">
        <f t="shared" si="18"/>
        <v>12.384969404237896</v>
      </c>
      <c r="AZ21">
        <f t="shared" si="19"/>
        <v>-2.6279476131762971</v>
      </c>
      <c r="BA21">
        <f t="shared" si="20"/>
        <v>0.34952974221765976</v>
      </c>
      <c r="BB21">
        <v>1</v>
      </c>
      <c r="BC21"/>
      <c r="BD21"/>
      <c r="BE21"/>
      <c r="BF21"/>
      <c r="BQ21" s="52"/>
      <c r="BR21" s="52"/>
      <c r="BS21" s="58"/>
      <c r="CK21" s="52"/>
      <c r="CL21" s="52"/>
      <c r="CM21" s="52"/>
      <c r="CN21" s="58"/>
      <c r="DF21" s="57"/>
      <c r="DG21" s="57"/>
      <c r="DJ21" s="57"/>
    </row>
    <row r="22" spans="1:138">
      <c r="A22" s="7">
        <v>5</v>
      </c>
      <c r="B22" s="7" t="s">
        <v>29</v>
      </c>
      <c r="C22" s="68">
        <f>[3]Tabelle5!$D$2</f>
        <v>42522</v>
      </c>
      <c r="D22" s="3">
        <f>[3]Tabelle5!$I$16</f>
        <v>0.75347222222222221</v>
      </c>
      <c r="E22" s="16">
        <f>C22+D22</f>
        <v>42522.753472222219</v>
      </c>
      <c r="F22" s="4"/>
      <c r="H22" s="5"/>
      <c r="I22" s="5"/>
      <c r="J22" s="5"/>
      <c r="K22" s="5"/>
      <c r="L22" s="4"/>
      <c r="R22" s="11"/>
      <c r="V22" s="9">
        <f>AVERAGE(T22:T25)</f>
        <v>0.28006020403594878</v>
      </c>
      <c r="W22" s="7">
        <f>STDEV(T22:T25)</f>
        <v>1.7935131861670464E-2</v>
      </c>
      <c r="X22" s="9">
        <f>AVERAGE(U22:U25)</f>
        <v>1</v>
      </c>
      <c r="Y22" s="7">
        <f>STDEV(U22:U25)</f>
        <v>1.1102230246251565E-16</v>
      </c>
      <c r="AE22" s="9">
        <f>AVERAGE(AC22:AC25)</f>
        <v>0.27522088171649184</v>
      </c>
      <c r="AF22" s="7">
        <f>STDEV(AC22:AC25)</f>
        <v>2.6946038873926062E-2</v>
      </c>
      <c r="AG22" s="9">
        <f>AVERAGE(AD22:AD25)</f>
        <v>1</v>
      </c>
      <c r="AH22" s="7">
        <f>STDEV(AD22:AD25)</f>
        <v>0</v>
      </c>
      <c r="AJ22" s="4"/>
      <c r="AK22"/>
      <c r="AL22" s="42"/>
      <c r="AM22"/>
      <c r="AN22"/>
      <c r="AO22"/>
      <c r="AP22"/>
      <c r="AQ22"/>
      <c r="AR22"/>
      <c r="AS22"/>
      <c r="AT22" s="9">
        <f>AVERAGE(AR22:AR25)</f>
        <v>0.2842574683797981</v>
      </c>
      <c r="AU22" s="7">
        <f>STDEV(AR22:AR25)</f>
        <v>1.3162919838041357E-2</v>
      </c>
      <c r="AV22" s="9">
        <f>AVERAGE(AS22:AS25)</f>
        <v>0.99874491671814758</v>
      </c>
      <c r="AW22" s="7">
        <f>STDEV(AS22:AS25)</f>
        <v>2.1738680118987457E-3</v>
      </c>
      <c r="AX22" s="42"/>
      <c r="AY22"/>
      <c r="AZ22"/>
      <c r="BA22"/>
      <c r="BB22"/>
      <c r="BC22" s="9">
        <f>AVERAGE(BA22:BA25)</f>
        <v>0.27961750695087589</v>
      </c>
      <c r="BD22" s="7">
        <f>STDEV(BA22:BA25)</f>
        <v>1.8346851729423058E-2</v>
      </c>
      <c r="BE22" s="9">
        <f>AVERAGE(BB22:BB25)</f>
        <v>0.99575805149244367</v>
      </c>
      <c r="BF22" s="7">
        <f>STDEV(BB22:BB25)</f>
        <v>7.3472703381784639E-3</v>
      </c>
      <c r="BO22" s="62"/>
      <c r="BQ22" s="52"/>
      <c r="BR22" s="52"/>
      <c r="BS22" s="58"/>
      <c r="CB22" s="62"/>
      <c r="CK22" s="52"/>
      <c r="CL22" s="52"/>
      <c r="CM22" s="52"/>
      <c r="CN22" s="58"/>
      <c r="DF22" s="57"/>
      <c r="DG22" s="57"/>
      <c r="DJ22" s="57"/>
      <c r="DW22" s="62"/>
      <c r="EH22" s="57"/>
    </row>
    <row r="23" spans="1:138">
      <c r="A23" s="7"/>
      <c r="B23" s="7" t="s">
        <v>30</v>
      </c>
      <c r="D23" s="7"/>
      <c r="E23" s="7"/>
      <c r="F23" s="4"/>
      <c r="H23" s="5">
        <f>[3]isotopomere!W28</f>
        <v>33.672497902851084</v>
      </c>
      <c r="I23" s="5">
        <f>[3]isotopomere!X28</f>
        <v>-5.5661596490560132</v>
      </c>
      <c r="J23" s="5">
        <f>[3]isotopomere!Y28</f>
        <v>5.2197449644523823</v>
      </c>
      <c r="K23" s="5"/>
      <c r="L23" s="4"/>
      <c r="N23" s="42">
        <f t="shared" si="5"/>
        <v>4.1567552278598168</v>
      </c>
      <c r="O23">
        <f>J23-N23*H23</f>
        <v>-134.74858672832258</v>
      </c>
      <c r="P23">
        <f t="shared" si="6"/>
        <v>33.892676173211591</v>
      </c>
      <c r="Q23">
        <f t="shared" si="1"/>
        <v>6.1349721408345612</v>
      </c>
      <c r="R23">
        <f>EXP((Q23-$T$2)/$T$4)</f>
        <v>0.26206518106475252</v>
      </c>
      <c r="S23">
        <v>1</v>
      </c>
      <c r="T23">
        <f t="shared" si="7"/>
        <v>0.26206518106475252</v>
      </c>
      <c r="U23">
        <f t="shared" si="2"/>
        <v>0.99999999999999989</v>
      </c>
      <c r="Z23" s="42">
        <f t="shared" si="8"/>
        <v>-7.4868580177555737</v>
      </c>
      <c r="AA23">
        <f t="shared" si="3"/>
        <v>11.670278087755824</v>
      </c>
      <c r="AB23">
        <f t="shared" ref="AB23:AB37" si="24">$N$3*AA23+Z23</f>
        <v>-3.0829794940741309</v>
      </c>
      <c r="AC23">
        <f>EXP((J23-AB23)/$T$4)</f>
        <v>0.25062752409891076</v>
      </c>
      <c r="AD23">
        <v>1</v>
      </c>
      <c r="AJ23" s="4"/>
      <c r="AK23"/>
      <c r="AL23" s="42">
        <f t="shared" si="9"/>
        <v>-2.9275262890151095</v>
      </c>
      <c r="AM23">
        <f t="shared" si="10"/>
        <v>103.79686779185508</v>
      </c>
      <c r="AN23">
        <f t="shared" si="11"/>
        <v>33.420706662876619</v>
      </c>
      <c r="AO23">
        <f t="shared" si="12"/>
        <v>5.9568704388213636</v>
      </c>
      <c r="AP23">
        <f t="shared" si="13"/>
        <v>0.26996082949027894</v>
      </c>
      <c r="AQ23">
        <v>1</v>
      </c>
      <c r="AR23">
        <f t="shared" si="15"/>
        <v>0.26996082949027894</v>
      </c>
      <c r="AS23">
        <f t="shared" si="16"/>
        <v>1</v>
      </c>
      <c r="AT23"/>
      <c r="AU23"/>
      <c r="AV23"/>
      <c r="AW23"/>
      <c r="AX23" s="42">
        <f t="shared" si="17"/>
        <v>-7.4868580177555737</v>
      </c>
      <c r="AY23">
        <f t="shared" si="18"/>
        <v>12.323353929413939</v>
      </c>
      <c r="AZ23">
        <f t="shared" si="19"/>
        <v>-2.8365357802408804</v>
      </c>
      <c r="BA23">
        <f t="shared" si="20"/>
        <v>0.26113612459452284</v>
      </c>
      <c r="BB23">
        <v>1</v>
      </c>
      <c r="BC23"/>
      <c r="BD23"/>
      <c r="BE23"/>
      <c r="BF23"/>
      <c r="BQ23" s="52"/>
      <c r="BR23" s="52"/>
      <c r="BS23" s="58"/>
      <c r="CK23" s="52"/>
      <c r="CL23" s="52"/>
      <c r="CM23" s="52"/>
      <c r="CN23" s="58"/>
      <c r="DF23" s="57"/>
      <c r="DG23" s="57"/>
      <c r="DJ23" s="57"/>
    </row>
    <row r="24" spans="1:138">
      <c r="A24" s="7"/>
      <c r="B24" s="7" t="s">
        <v>31</v>
      </c>
      <c r="D24" s="7"/>
      <c r="E24" s="7"/>
      <c r="F24" s="4"/>
      <c r="H24" s="5">
        <f>[3]isotopomere!W29</f>
        <v>32.629308392433138</v>
      </c>
      <c r="I24" s="5">
        <f>[3]isotopomere!X29</f>
        <v>-5.4905223270723651</v>
      </c>
      <c r="J24" s="5">
        <f>[3]isotopomere!Y29</f>
        <v>5.0051511628160688</v>
      </c>
      <c r="K24" s="5"/>
      <c r="L24" s="4"/>
      <c r="N24" s="42">
        <f t="shared" si="5"/>
        <v>3.6330795644048512</v>
      </c>
      <c r="O24">
        <f>J24-N24*H24</f>
        <v>-113.53972235839647</v>
      </c>
      <c r="P24">
        <f t="shared" si="6"/>
        <v>32.829902486467162</v>
      </c>
      <c r="Q24">
        <f t="shared" si="1"/>
        <v>5.7339254665913817</v>
      </c>
      <c r="R24">
        <f>EXP((Q24-$T$2)/$T$4)</f>
        <v>0.28018059233353648</v>
      </c>
      <c r="S24">
        <v>1</v>
      </c>
      <c r="T24">
        <f t="shared" si="7"/>
        <v>0.28018059233353648</v>
      </c>
      <c r="U24">
        <f t="shared" si="2"/>
        <v>1</v>
      </c>
      <c r="Z24" s="42">
        <f t="shared" si="8"/>
        <v>-7.3077954003662464</v>
      </c>
      <c r="AA24">
        <f t="shared" si="3"/>
        <v>11.870338452193751</v>
      </c>
      <c r="AB24">
        <f t="shared" si="24"/>
        <v>-2.8284223995384163</v>
      </c>
      <c r="AC24">
        <f>EXP((J24-AB24)/$T$4)</f>
        <v>0.27101107447235678</v>
      </c>
      <c r="AD24">
        <v>1</v>
      </c>
      <c r="AJ24" s="4"/>
      <c r="AK24"/>
      <c r="AL24" s="42">
        <f t="shared" si="9"/>
        <v>-3.2855554383555794</v>
      </c>
      <c r="AM24">
        <f t="shared" si="10"/>
        <v>112.2105528013561</v>
      </c>
      <c r="AN24">
        <f t="shared" si="11"/>
        <v>32.451013616222973</v>
      </c>
      <c r="AO24">
        <f t="shared" si="12"/>
        <v>5.590948534423763</v>
      </c>
      <c r="AP24">
        <f t="shared" si="13"/>
        <v>0.28693733775661251</v>
      </c>
      <c r="AQ24">
        <v>1</v>
      </c>
      <c r="AR24">
        <f t="shared" si="15"/>
        <v>0.28693733775661251</v>
      </c>
      <c r="AS24">
        <f t="shared" si="16"/>
        <v>1</v>
      </c>
      <c r="AT24"/>
      <c r="AU24"/>
      <c r="AV24"/>
      <c r="AW24"/>
      <c r="AX24" s="42">
        <f t="shared" si="17"/>
        <v>-7.3077954003662464</v>
      </c>
      <c r="AY24">
        <f t="shared" si="18"/>
        <v>12.38288346504484</v>
      </c>
      <c r="AZ24">
        <f t="shared" si="19"/>
        <v>-2.6350091871417787</v>
      </c>
      <c r="BA24">
        <f t="shared" si="20"/>
        <v>0.27988959466863933</v>
      </c>
      <c r="BB24">
        <v>1</v>
      </c>
      <c r="BC24"/>
      <c r="BD24"/>
      <c r="BE24"/>
      <c r="BF24"/>
      <c r="BQ24" s="52"/>
      <c r="BR24" s="52"/>
      <c r="BS24" s="58"/>
      <c r="CK24" s="52"/>
      <c r="CL24" s="52"/>
      <c r="CM24" s="52"/>
      <c r="CN24" s="58"/>
      <c r="DF24" s="57"/>
      <c r="DG24" s="57"/>
      <c r="DJ24" s="57"/>
    </row>
    <row r="25" spans="1:138">
      <c r="A25" s="7"/>
      <c r="B25" s="7" t="s">
        <v>32</v>
      </c>
      <c r="D25" s="7"/>
      <c r="E25" s="7"/>
      <c r="F25" s="4"/>
      <c r="H25" s="5">
        <f>[3]isotopomere!W30</f>
        <v>31.997478026347761</v>
      </c>
      <c r="I25" s="5">
        <f>[3]isotopomere!X30</f>
        <v>-9.8495129026030419</v>
      </c>
      <c r="J25" s="5">
        <f>[3]isotopomere!Y30</f>
        <v>5.8370426847489991</v>
      </c>
      <c r="K25" s="5"/>
      <c r="L25" s="4"/>
      <c r="N25" s="42">
        <f t="shared" si="5"/>
        <v>3.2652614602212529</v>
      </c>
      <c r="O25">
        <f>J25-N25*H25</f>
        <v>-98.643089138960747</v>
      </c>
      <c r="P25">
        <f t="shared" si="6"/>
        <v>31.852999607120147</v>
      </c>
      <c r="Q25">
        <f t="shared" si="1"/>
        <v>5.3652828706113755</v>
      </c>
      <c r="R25">
        <f>EXP((Q25-$T$2)/$T$4)</f>
        <v>0.29793483870955728</v>
      </c>
      <c r="S25">
        <v>1</v>
      </c>
      <c r="T25">
        <f t="shared" si="7"/>
        <v>0.29793483870955728</v>
      </c>
      <c r="U25">
        <f t="shared" si="2"/>
        <v>0.99999999999999989</v>
      </c>
      <c r="Z25" s="42">
        <f t="shared" si="8"/>
        <v>-6.2374773251935505</v>
      </c>
      <c r="AA25">
        <f t="shared" si="3"/>
        <v>13.066167192471699</v>
      </c>
      <c r="AB25">
        <f t="shared" si="24"/>
        <v>-1.3068481959589473</v>
      </c>
      <c r="AC25">
        <f>EXP((J25-AB25)/$T$4)</f>
        <v>0.30402404657820803</v>
      </c>
      <c r="AD25">
        <v>1</v>
      </c>
      <c r="AJ25" s="4"/>
      <c r="AK25"/>
      <c r="AL25" s="42">
        <f t="shared" si="9"/>
        <v>-3.4319544251631702</v>
      </c>
      <c r="AM25">
        <f t="shared" si="10"/>
        <v>115.6509289913345</v>
      </c>
      <c r="AN25">
        <f t="shared" si="11"/>
        <v>32.107009499652484</v>
      </c>
      <c r="AO25">
        <f t="shared" si="12"/>
        <v>5.4611356602462191</v>
      </c>
      <c r="AP25">
        <f t="shared" si="13"/>
        <v>0.29321300828109126</v>
      </c>
      <c r="AQ25">
        <f t="shared" si="14"/>
        <v>0.98727415447733113</v>
      </c>
      <c r="AR25">
        <f t="shared" si="15"/>
        <v>0.29587423789250283</v>
      </c>
      <c r="AS25">
        <f t="shared" si="16"/>
        <v>0.99623475015444263</v>
      </c>
      <c r="AT25"/>
      <c r="AU25"/>
      <c r="AV25"/>
      <c r="AW25"/>
      <c r="AX25" s="42">
        <f t="shared" si="17"/>
        <v>-6.2374773251935505</v>
      </c>
      <c r="AY25">
        <f t="shared" si="18"/>
        <v>12.73871171619709</v>
      </c>
      <c r="AZ25">
        <f t="shared" si="19"/>
        <v>-1.4304163002135173</v>
      </c>
      <c r="BA25">
        <f t="shared" si="20"/>
        <v>0.29782680158946545</v>
      </c>
      <c r="BB25">
        <f t="shared" si="21"/>
        <v>0.98727415447733113</v>
      </c>
      <c r="BC25"/>
      <c r="BD25"/>
      <c r="BE25"/>
      <c r="BF25"/>
      <c r="BQ25" s="52"/>
      <c r="BR25" s="52"/>
      <c r="BS25" s="58"/>
      <c r="CK25" s="52"/>
      <c r="CL25" s="52"/>
      <c r="CM25" s="52"/>
      <c r="CN25" s="58"/>
      <c r="DF25" s="57"/>
      <c r="DG25" s="57"/>
      <c r="DJ25" s="57"/>
    </row>
    <row r="26" spans="1:138">
      <c r="A26" s="7">
        <v>6</v>
      </c>
      <c r="B26" s="7" t="s">
        <v>18</v>
      </c>
      <c r="C26" s="68">
        <f>[3]Tabelle6!$D$2</f>
        <v>42523</v>
      </c>
      <c r="D26" s="3">
        <f>[3]Tabelle6!$I$16</f>
        <v>0.46250000000000002</v>
      </c>
      <c r="E26" s="16">
        <f>C26+D26</f>
        <v>42523.462500000001</v>
      </c>
      <c r="F26" s="4"/>
      <c r="H26" s="5"/>
      <c r="I26" s="5"/>
      <c r="J26" s="5"/>
      <c r="K26" s="5"/>
      <c r="L26" s="4"/>
      <c r="V26" s="9">
        <f>AVERAGE(T26:T29)</f>
        <v>0.36109043597238405</v>
      </c>
      <c r="W26" s="7">
        <f>STDEV(T26:T29)</f>
        <v>4.5747403376213087E-2</v>
      </c>
      <c r="X26" s="9">
        <f>AVERAGE(U26:U29)</f>
        <v>0.96985750446554064</v>
      </c>
      <c r="Y26" s="7">
        <f>STDEV(U26:U29)</f>
        <v>1.9525247831591572E-2</v>
      </c>
      <c r="AE26" s="9">
        <f>AVERAGE(AC26:AC29)</f>
        <v>0.37258930514137828</v>
      </c>
      <c r="AF26" s="7">
        <f>STDEV(AC26:AC29)</f>
        <v>5.0018391500017294E-2</v>
      </c>
      <c r="AG26" s="9">
        <f>AVERAGE(AD26:AD29)</f>
        <v>0.91949487310376055</v>
      </c>
      <c r="AH26" s="7">
        <f>STDEV(AD26:AD29)</f>
        <v>4.2650203286561321E-2</v>
      </c>
      <c r="AJ26" s="4"/>
      <c r="AK26"/>
      <c r="AL26" s="42"/>
      <c r="AM26"/>
      <c r="AN26"/>
      <c r="AO26"/>
      <c r="AP26"/>
      <c r="AQ26"/>
      <c r="AR26"/>
      <c r="AS26"/>
      <c r="AT26" s="9">
        <f>AVERAGE(AR26:AR29)</f>
        <v>0.32703382196582864</v>
      </c>
      <c r="AU26" s="7">
        <f>STDEV(AR26:AR29)</f>
        <v>2.7382825690555397E-2</v>
      </c>
      <c r="AV26" s="9">
        <f>AVERAGE(AS26:AS29)</f>
        <v>0.97960836091550141</v>
      </c>
      <c r="AW26" s="7">
        <f>STDEV(AS26:AS29)</f>
        <v>1.217097125676877E-2</v>
      </c>
      <c r="AX26" s="42"/>
      <c r="AY26"/>
      <c r="AZ26"/>
      <c r="BA26"/>
      <c r="BB26"/>
      <c r="BC26" s="9">
        <f>AVERAGE(BA26:BA29)</f>
        <v>0.33634852909285423</v>
      </c>
      <c r="BD26" s="7">
        <f>STDEV(BA26:BA29)</f>
        <v>3.0187647687815525E-2</v>
      </c>
      <c r="BE26" s="9">
        <f>AVERAGE(BB26:BB29)</f>
        <v>0.93868415983934339</v>
      </c>
      <c r="BF26" s="7">
        <f>STDEV(BB26:BB29)</f>
        <v>3.2484055964645306E-2</v>
      </c>
      <c r="BO26" s="62"/>
      <c r="BQ26" s="52"/>
      <c r="BR26" s="52"/>
      <c r="BS26" s="58"/>
      <c r="CB26" s="62"/>
      <c r="CK26" s="52"/>
      <c r="CL26" s="52"/>
      <c r="CM26" s="52"/>
      <c r="CN26" s="58"/>
      <c r="DF26" s="57"/>
      <c r="DG26" s="57"/>
      <c r="DJ26" s="57"/>
      <c r="DW26" s="62"/>
      <c r="EH26" s="57"/>
    </row>
    <row r="27" spans="1:138">
      <c r="A27" s="7"/>
      <c r="B27" s="7" t="s">
        <v>19</v>
      </c>
      <c r="D27" s="7"/>
      <c r="E27" s="7"/>
      <c r="F27" s="4"/>
      <c r="H27" s="5">
        <f>[3]isotopomere!W33</f>
        <v>31.927232600897309</v>
      </c>
      <c r="I27" s="5">
        <f>[3]isotopomere!X33</f>
        <v>-26.718087891357285</v>
      </c>
      <c r="J27" s="5">
        <f>[3]isotopomere!Y33</f>
        <v>7.2774539463311436</v>
      </c>
      <c r="K27" s="5"/>
      <c r="L27" s="4"/>
      <c r="N27" s="42">
        <f t="shared" si="5"/>
        <v>3.070484107200206</v>
      </c>
      <c r="O27">
        <f>J27-N27*H27</f>
        <v>-90.754606341608337</v>
      </c>
      <c r="P27">
        <f t="shared" si="6"/>
        <v>31.227614798593446</v>
      </c>
      <c r="Q27">
        <f t="shared" si="1"/>
        <v>5.1292886032428093</v>
      </c>
      <c r="R27">
        <f>EXP((Q27-$T$2)/$T$4)</f>
        <v>0.30988683375919951</v>
      </c>
      <c r="S27">
        <f>(J27-$T$3)/(Q27-$T$3)</f>
        <v>0.9245482379013189</v>
      </c>
      <c r="T27">
        <f t="shared" si="7"/>
        <v>0.32690907233452293</v>
      </c>
      <c r="U27">
        <f t="shared" si="2"/>
        <v>0.975334134446315</v>
      </c>
      <c r="Z27" s="42">
        <f t="shared" si="8"/>
        <v>-4.7705583558942548</v>
      </c>
      <c r="AA27">
        <f t="shared" si="3"/>
        <v>14.705104162553202</v>
      </c>
      <c r="AB27">
        <f t="shared" si="24"/>
        <v>0.77853755450317941</v>
      </c>
      <c r="AC27">
        <f>EXP((J27-AB27)/$T$4)</f>
        <v>0.33852655794367903</v>
      </c>
      <c r="AD27">
        <f>(AB27-$T$3)/($T$2-$T$3)</f>
        <v>0.9245482379013189</v>
      </c>
      <c r="AJ27" s="4"/>
      <c r="AK27"/>
      <c r="AL27" s="42">
        <f t="shared" si="9"/>
        <v>-3.2896381726448416</v>
      </c>
      <c r="AM27">
        <f t="shared" si="10"/>
        <v>112.30649705715379</v>
      </c>
      <c r="AN27">
        <f t="shared" si="11"/>
        <v>32.441047801260225</v>
      </c>
      <c r="AO27">
        <f t="shared" si="12"/>
        <v>5.5871878495321603</v>
      </c>
      <c r="AP27">
        <f t="shared" si="13"/>
        <v>0.28711724094914737</v>
      </c>
      <c r="AQ27">
        <f t="shared" si="14"/>
        <v>0.94253299928779177</v>
      </c>
      <c r="AR27">
        <f t="shared" si="15"/>
        <v>0.29938209739516092</v>
      </c>
      <c r="AS27">
        <f t="shared" si="16"/>
        <v>0.98279540879576988</v>
      </c>
      <c r="AT27"/>
      <c r="AU27"/>
      <c r="AV27"/>
      <c r="AW27"/>
      <c r="AX27" s="42">
        <f t="shared" si="17"/>
        <v>-4.7705583558942548</v>
      </c>
      <c r="AY27">
        <f t="shared" si="18"/>
        <v>13.22639030776307</v>
      </c>
      <c r="AZ27">
        <f t="shared" si="19"/>
        <v>0.22053232628048836</v>
      </c>
      <c r="BA27">
        <f t="shared" si="20"/>
        <v>0.30846293049030599</v>
      </c>
      <c r="BB27">
        <f t="shared" si="21"/>
        <v>0.94253299928779166</v>
      </c>
      <c r="BC27"/>
      <c r="BD27"/>
      <c r="BE27"/>
      <c r="BF27"/>
      <c r="BQ27" s="52"/>
      <c r="BR27" s="52"/>
      <c r="BS27" s="58"/>
      <c r="CK27" s="52"/>
      <c r="CL27" s="52"/>
      <c r="CM27" s="52"/>
      <c r="CN27" s="58"/>
      <c r="DF27" s="57"/>
      <c r="DG27" s="57"/>
      <c r="DJ27" s="57"/>
    </row>
    <row r="28" spans="1:138">
      <c r="A28" s="7"/>
      <c r="B28" s="7" t="s">
        <v>20</v>
      </c>
      <c r="D28" s="7"/>
      <c r="E28" s="7"/>
      <c r="F28" s="4"/>
      <c r="H28" s="5">
        <f>[3]isotopomere!W34</f>
        <v>30.46024738585561</v>
      </c>
      <c r="I28" s="5">
        <f>[3]isotopomere!X34</f>
        <v>-22.960556486933427</v>
      </c>
      <c r="J28" s="5">
        <f>[3]isotopomere!Y34</f>
        <v>5.8537349636350937</v>
      </c>
      <c r="K28" s="5"/>
      <c r="L28" s="4"/>
      <c r="N28" s="42">
        <f t="shared" si="5"/>
        <v>2.7636403109450027</v>
      </c>
      <c r="O28">
        <f>J28-N28*H28</f>
        <v>-78.327432593272619</v>
      </c>
      <c r="P28">
        <f t="shared" si="6"/>
        <v>30.035310582367931</v>
      </c>
      <c r="Q28">
        <f t="shared" si="1"/>
        <v>4.6793624839124259</v>
      </c>
      <c r="R28">
        <f>EXP((Q28-$T$2)/$T$4)</f>
        <v>0.33401799373936597</v>
      </c>
      <c r="S28">
        <f>(J28-$T$3)/(Q28-$T$3)</f>
        <v>0.95939327135961638</v>
      </c>
      <c r="T28">
        <f t="shared" si="7"/>
        <v>0.34330203092600026</v>
      </c>
      <c r="U28">
        <f t="shared" si="2"/>
        <v>0.98605962758849541</v>
      </c>
      <c r="Z28" s="42">
        <f t="shared" si="8"/>
        <v>-5.6406980121594748</v>
      </c>
      <c r="AA28">
        <f t="shared" si="3"/>
        <v>13.732927729066702</v>
      </c>
      <c r="AB28">
        <f t="shared" si="24"/>
        <v>-0.45846113326637994</v>
      </c>
      <c r="AC28">
        <f>EXP((J28-AB28)/$T$4)</f>
        <v>0.34922715910826047</v>
      </c>
      <c r="AD28">
        <f>(AB28-$T$3)/($T$2-$T$3)</f>
        <v>0.9593932713596165</v>
      </c>
      <c r="AJ28" s="4"/>
      <c r="AK28"/>
      <c r="AL28" s="42">
        <f t="shared" si="9"/>
        <v>-4.1875329166596877</v>
      </c>
      <c r="AM28">
        <f t="shared" si="10"/>
        <v>133.40702354150267</v>
      </c>
      <c r="AN28">
        <f t="shared" si="11"/>
        <v>30.682381688408245</v>
      </c>
      <c r="AO28">
        <f t="shared" si="12"/>
        <v>4.9235402597766953</v>
      </c>
      <c r="AP28">
        <f t="shared" si="13"/>
        <v>0.32069758267521314</v>
      </c>
      <c r="AQ28">
        <f t="shared" si="14"/>
        <v>0.9690723339152052</v>
      </c>
      <c r="AR28">
        <f t="shared" si="15"/>
        <v>0.32757978443978275</v>
      </c>
      <c r="AS28">
        <f t="shared" si="16"/>
        <v>0.98986872181071739</v>
      </c>
      <c r="AT28"/>
      <c r="AU28"/>
      <c r="AV28"/>
      <c r="AW28"/>
      <c r="AX28" s="42">
        <f t="shared" si="17"/>
        <v>-5.6406980121594748</v>
      </c>
      <c r="AY28">
        <f t="shared" si="18"/>
        <v>12.937111560324261</v>
      </c>
      <c r="AZ28">
        <f t="shared" si="19"/>
        <v>-0.758769121471075</v>
      </c>
      <c r="BA28">
        <f t="shared" si="20"/>
        <v>0.33217809798492653</v>
      </c>
      <c r="BB28">
        <f t="shared" si="21"/>
        <v>0.96907233391520531</v>
      </c>
      <c r="BC28"/>
      <c r="BD28"/>
      <c r="BE28"/>
      <c r="BF28"/>
      <c r="BQ28" s="52"/>
      <c r="BR28" s="52"/>
      <c r="BS28" s="58"/>
      <c r="CK28" s="52"/>
      <c r="CL28" s="52"/>
      <c r="CM28" s="52"/>
      <c r="CN28" s="58"/>
      <c r="DF28" s="57"/>
      <c r="DG28" s="57"/>
      <c r="DJ28" s="57"/>
    </row>
    <row r="29" spans="1:138">
      <c r="A29" s="7"/>
      <c r="B29" s="7" t="s">
        <v>21</v>
      </c>
      <c r="D29" s="7"/>
      <c r="E29" s="7"/>
      <c r="F29" s="4"/>
      <c r="H29" s="5">
        <f>[3]isotopomere!W35</f>
        <v>29.518846346369401</v>
      </c>
      <c r="I29" s="5">
        <f>[3]isotopomere!X35</f>
        <v>-30.231989707602189</v>
      </c>
      <c r="J29" s="5">
        <f>[3]isotopomere!Y35</f>
        <v>7.6173419014293442</v>
      </c>
      <c r="K29" s="5"/>
      <c r="L29" s="4"/>
      <c r="N29" s="42">
        <f t="shared" si="5"/>
        <v>2.3661136997186305</v>
      </c>
      <c r="O29">
        <f>J29-N29*H29</f>
        <v>-62.227604838604535</v>
      </c>
      <c r="P29">
        <f t="shared" si="6"/>
        <v>27.943553636825936</v>
      </c>
      <c r="Q29">
        <f t="shared" si="1"/>
        <v>3.8900202403116726</v>
      </c>
      <c r="R29">
        <f>EXP((Q29-$T$2)/$T$4)</f>
        <v>0.38098191453838748</v>
      </c>
      <c r="S29">
        <f>(J29-$T$3)/(Q29-$T$3)</f>
        <v>0.8745431100503458</v>
      </c>
      <c r="T29">
        <f t="shared" si="7"/>
        <v>0.41306020465662902</v>
      </c>
      <c r="U29">
        <f t="shared" si="2"/>
        <v>0.94817875136181162</v>
      </c>
      <c r="Z29" s="42">
        <f t="shared" si="8"/>
        <v>-3.5218453990874101</v>
      </c>
      <c r="AA29">
        <f t="shared" si="3"/>
        <v>16.100247229595347</v>
      </c>
      <c r="AB29">
        <f t="shared" si="24"/>
        <v>2.5537195932127199</v>
      </c>
      <c r="AC29">
        <f>EXP((J29-AB29)/$T$4)</f>
        <v>0.43001419837219557</v>
      </c>
      <c r="AD29">
        <f>(AB29-$T$3)/($T$2-$T$3)</f>
        <v>0.87454311005034602</v>
      </c>
      <c r="AJ29" s="4"/>
      <c r="AK29"/>
      <c r="AL29" s="42">
        <f t="shared" si="9"/>
        <v>-4.5494861511272866</v>
      </c>
      <c r="AM29">
        <f t="shared" si="10"/>
        <v>141.91292455149124</v>
      </c>
      <c r="AN29">
        <f t="shared" si="11"/>
        <v>30.154724237775355</v>
      </c>
      <c r="AO29">
        <f t="shared" si="12"/>
        <v>4.7244242406699435</v>
      </c>
      <c r="AP29">
        <f t="shared" si="13"/>
        <v>0.33151881732862748</v>
      </c>
      <c r="AQ29">
        <f t="shared" si="14"/>
        <v>0.90444714631503287</v>
      </c>
      <c r="AR29">
        <f t="shared" si="15"/>
        <v>0.35413958406254226</v>
      </c>
      <c r="AS29">
        <f t="shared" si="16"/>
        <v>0.96616095214001674</v>
      </c>
      <c r="AT29"/>
      <c r="AU29"/>
      <c r="AV29"/>
      <c r="AW29"/>
      <c r="AX29" s="42">
        <f t="shared" si="17"/>
        <v>-3.5218453990874101</v>
      </c>
      <c r="AY29">
        <f t="shared" si="18"/>
        <v>13.64152610516614</v>
      </c>
      <c r="AZ29">
        <f t="shared" si="19"/>
        <v>1.6259003009752835</v>
      </c>
      <c r="BA29">
        <f t="shared" si="20"/>
        <v>0.36840455880333012</v>
      </c>
      <c r="BB29">
        <f t="shared" si="21"/>
        <v>0.90444714631503309</v>
      </c>
      <c r="BC29"/>
      <c r="BD29"/>
      <c r="BE29"/>
      <c r="BF29"/>
      <c r="BQ29" s="52"/>
      <c r="BR29" s="52"/>
      <c r="BS29" s="58"/>
      <c r="CK29" s="52"/>
      <c r="CL29" s="52"/>
      <c r="CM29" s="52"/>
      <c r="CN29" s="58"/>
      <c r="DF29" s="57"/>
      <c r="DG29" s="57"/>
      <c r="DJ29" s="57"/>
    </row>
    <row r="30" spans="1:138">
      <c r="A30" s="7">
        <v>7</v>
      </c>
      <c r="B30" s="7" t="s">
        <v>33</v>
      </c>
      <c r="C30" s="68">
        <f>[3]Tabelle7!$D$2</f>
        <v>42523</v>
      </c>
      <c r="D30" s="3">
        <f>[3]Tabelle7!$I$16</f>
        <v>0.78333333333333333</v>
      </c>
      <c r="E30" s="16">
        <f>C30+D30</f>
        <v>42523.783333333333</v>
      </c>
      <c r="F30" s="4"/>
      <c r="H30" s="5"/>
      <c r="I30" s="5"/>
      <c r="J30" s="5"/>
      <c r="K30" s="5"/>
      <c r="L30" s="4"/>
      <c r="R30" s="11"/>
      <c r="V30" s="9">
        <f>AVERAGE(T30:T33)</f>
        <v>0.26256266478290063</v>
      </c>
      <c r="W30" s="7">
        <f>STDEV(T30:T33)</f>
        <v>4.0688218823062457E-2</v>
      </c>
      <c r="X30" s="9">
        <f>AVERAGE(U30:U33)</f>
        <v>0.98945335845072557</v>
      </c>
      <c r="Y30" s="7">
        <f>STDEV(U30:U33)</f>
        <v>6.26461430231629E-3</v>
      </c>
      <c r="AE30" s="9">
        <f>AVERAGE(AC30:AC33)</f>
        <v>0.26881429611665864</v>
      </c>
      <c r="AF30" s="7">
        <f>STDEV(AC30:AC33)</f>
        <v>4.2419813881400266E-2</v>
      </c>
      <c r="AG30" s="9">
        <f>AVERAGE(AD30:AD33)</f>
        <v>0.9610449915204522</v>
      </c>
      <c r="AH30" s="7">
        <f>STDEV(AD30:AD33)</f>
        <v>1.7857689569336577E-2</v>
      </c>
      <c r="AJ30" s="4"/>
      <c r="AK30"/>
      <c r="AL30" s="42"/>
      <c r="AM30"/>
      <c r="AN30"/>
      <c r="AO30"/>
      <c r="AP30"/>
      <c r="AQ30"/>
      <c r="AR30"/>
      <c r="AS30"/>
      <c r="AT30" s="9">
        <f>AVERAGE(AR30:AR33)</f>
        <v>0.25105592331155963</v>
      </c>
      <c r="AU30" s="7">
        <f>STDEV(AR30:AR33)</f>
        <v>3.5128813323988997E-2</v>
      </c>
      <c r="AV30" s="9">
        <f>AVERAGE(AS30:AS33)</f>
        <v>0.99237088918005012</v>
      </c>
      <c r="AW30" s="7">
        <f>STDEV(AS30:AS33)</f>
        <v>4.370671670169299E-3</v>
      </c>
      <c r="AX30" s="42"/>
      <c r="AY30"/>
      <c r="AZ30"/>
      <c r="BA30"/>
      <c r="BB30"/>
      <c r="BC30" s="9">
        <f>AVERAGE(BA30:BA33)</f>
        <v>0.25584418613489074</v>
      </c>
      <c r="BD30" s="7">
        <f>STDEV(BA30:BA33)</f>
        <v>3.6309895316317904E-2</v>
      </c>
      <c r="BE30" s="9">
        <f>AVERAGE(BB30:BB33)</f>
        <v>0.97033034832095222</v>
      </c>
      <c r="BF30" s="7">
        <f>STDEV(BB30:BB33)</f>
        <v>1.3601111897920877E-2</v>
      </c>
      <c r="BO30" s="62"/>
      <c r="BQ30" s="52"/>
      <c r="BR30" s="52"/>
      <c r="BS30" s="58"/>
      <c r="CB30" s="62"/>
      <c r="CK30" s="52"/>
      <c r="CL30" s="52"/>
      <c r="CM30" s="52"/>
      <c r="CN30" s="58"/>
      <c r="DF30" s="57"/>
      <c r="DG30" s="57"/>
      <c r="DJ30" s="57"/>
      <c r="DW30" s="62"/>
      <c r="EH30" s="57"/>
    </row>
    <row r="31" spans="1:138">
      <c r="A31" s="7"/>
      <c r="B31" s="7" t="s">
        <v>34</v>
      </c>
      <c r="D31" s="7"/>
      <c r="E31" s="7"/>
      <c r="F31" s="4"/>
      <c r="H31" s="5">
        <f>[3]isotopomere!W38</f>
        <v>36.969647114745761</v>
      </c>
      <c r="I31" s="5">
        <f>[3]isotopomere!X38</f>
        <v>-14.466290875857151</v>
      </c>
      <c r="J31" s="5">
        <f>[3]isotopomere!Y38</f>
        <v>8.2178118705517651</v>
      </c>
      <c r="K31" s="5"/>
      <c r="L31" s="4"/>
      <c r="N31" s="42">
        <f t="shared" si="5"/>
        <v>7.1897028298405754</v>
      </c>
      <c r="O31">
        <f>J31-N31*H31</f>
        <v>-257.58296460854331</v>
      </c>
      <c r="P31">
        <f t="shared" si="6"/>
        <v>36.834345877198153</v>
      </c>
      <c r="Q31">
        <f t="shared" si="1"/>
        <v>7.2450361800747736</v>
      </c>
      <c r="R31">
        <f>EXP((Q31-$T$2)/$T$4)</f>
        <v>0.2178011699820859</v>
      </c>
      <c r="S31">
        <f>(J31-$T$3)/(Q31-$T$3)</f>
        <v>0.96308946970583431</v>
      </c>
      <c r="T31">
        <f t="shared" si="7"/>
        <v>0.22427633586710938</v>
      </c>
      <c r="U31">
        <f t="shared" si="2"/>
        <v>0.99172184151071263</v>
      </c>
      <c r="Z31" s="42">
        <f t="shared" si="8"/>
        <v>-5.7329983614277662</v>
      </c>
      <c r="AA31">
        <f t="shared" si="3"/>
        <v>13.629803795207224</v>
      </c>
      <c r="AB31">
        <f t="shared" si="24"/>
        <v>-0.58967617455711618</v>
      </c>
      <c r="AC31">
        <f>EXP((J31-AB31)/$T$4)</f>
        <v>0.23040545500935142</v>
      </c>
      <c r="AD31">
        <f>(AB31-$T$3)/($T$2-$T$3)</f>
        <v>0.96308946970583442</v>
      </c>
      <c r="AJ31" s="4"/>
      <c r="AK31"/>
      <c r="AL31" s="42">
        <f t="shared" si="9"/>
        <v>-1.9883362868600101</v>
      </c>
      <c r="AM31">
        <f t="shared" si="10"/>
        <v>81.725902741210248</v>
      </c>
      <c r="AN31">
        <f t="shared" si="11"/>
        <v>37.359265686211337</v>
      </c>
      <c r="AO31">
        <f t="shared" si="12"/>
        <v>7.443119126872201</v>
      </c>
      <c r="AP31">
        <f t="shared" si="13"/>
        <v>0.21072811705739683</v>
      </c>
      <c r="AQ31">
        <f t="shared" si="14"/>
        <v>0.9718875025353465</v>
      </c>
      <c r="AR31">
        <f t="shared" si="15"/>
        <v>0.21550993859971615</v>
      </c>
      <c r="AS31">
        <f t="shared" si="16"/>
        <v>0.99394147739750782</v>
      </c>
      <c r="AT31"/>
      <c r="AU31"/>
      <c r="AV31"/>
      <c r="AW31"/>
      <c r="AX31" s="42">
        <f t="shared" si="17"/>
        <v>-5.7329983614277662</v>
      </c>
      <c r="AY31">
        <f t="shared" si="18"/>
        <v>12.90642622236472</v>
      </c>
      <c r="AZ31">
        <f t="shared" si="19"/>
        <v>-0.86264884355428695</v>
      </c>
      <c r="BA31">
        <f t="shared" si="20"/>
        <v>0.22015793165483719</v>
      </c>
      <c r="BB31">
        <f t="shared" si="21"/>
        <v>0.97188750253534661</v>
      </c>
      <c r="BC31"/>
      <c r="BD31"/>
      <c r="BE31"/>
      <c r="BF31"/>
      <c r="BQ31" s="52"/>
      <c r="BR31" s="52"/>
      <c r="BS31" s="58"/>
      <c r="CK31" s="52"/>
      <c r="CL31" s="52"/>
      <c r="CM31" s="52"/>
      <c r="CN31" s="58"/>
      <c r="DF31" s="57"/>
      <c r="DG31" s="57"/>
      <c r="DJ31" s="57"/>
    </row>
    <row r="32" spans="1:138">
      <c r="A32" s="7"/>
      <c r="B32" s="7" t="s">
        <v>35</v>
      </c>
      <c r="D32" s="7"/>
      <c r="E32" s="7"/>
      <c r="F32" s="4"/>
      <c r="H32" s="5">
        <f>[3]isotopomere!W39</f>
        <v>34.534826815016189</v>
      </c>
      <c r="I32" s="5">
        <f>[3]isotopomere!X39</f>
        <v>-12.729830504224612</v>
      </c>
      <c r="J32" s="5">
        <f>[3]isotopomere!Y39</f>
        <v>6.9318533674976281</v>
      </c>
      <c r="K32" s="5"/>
      <c r="L32" s="4"/>
      <c r="N32" s="42">
        <f t="shared" si="5"/>
        <v>4.4706408021202737</v>
      </c>
      <c r="O32">
        <f>J32-N32*H32</f>
        <v>-147.46095248587108</v>
      </c>
      <c r="P32">
        <f t="shared" si="6"/>
        <v>34.399346242813699</v>
      </c>
      <c r="Q32">
        <f t="shared" si="1"/>
        <v>6.3261683935146031</v>
      </c>
      <c r="R32">
        <f>EXP((Q32-$T$2)/$T$4)</f>
        <v>0.25384585517179153</v>
      </c>
      <c r="S32">
        <f>(J32-$T$3)/(Q32-$T$3)</f>
        <v>0.97779245018734373</v>
      </c>
      <c r="T32">
        <f t="shared" si="7"/>
        <v>0.25812301951406291</v>
      </c>
      <c r="U32">
        <f t="shared" si="2"/>
        <v>0.99426772018634824</v>
      </c>
      <c r="Z32" s="42">
        <f t="shared" si="8"/>
        <v>-6.1001567513764039</v>
      </c>
      <c r="AA32">
        <f t="shared" si="3"/>
        <v>13.219590639773109</v>
      </c>
      <c r="AB32">
        <f t="shared" si="24"/>
        <v>-1.111631981650703</v>
      </c>
      <c r="AC32">
        <f>EXP((J32-AB32)/$T$4)</f>
        <v>0.26169360882005144</v>
      </c>
      <c r="AD32">
        <f>(AB32-$T$3)/($T$2-$T$3)</f>
        <v>0.97779245018734373</v>
      </c>
      <c r="AJ32" s="4"/>
      <c r="AK32"/>
      <c r="AL32" s="42">
        <f t="shared" si="9"/>
        <v>-2.5435964789503762</v>
      </c>
      <c r="AM32">
        <f t="shared" si="10"/>
        <v>94.774517255333834</v>
      </c>
      <c r="AN32">
        <f t="shared" si="11"/>
        <v>34.7246826106526</v>
      </c>
      <c r="AO32">
        <f t="shared" si="12"/>
        <v>6.4489368342085278</v>
      </c>
      <c r="AP32">
        <f t="shared" si="13"/>
        <v>0.24870459000098238</v>
      </c>
      <c r="AQ32">
        <f t="shared" si="14"/>
        <v>0.98308586512225904</v>
      </c>
      <c r="AR32">
        <f t="shared" si="15"/>
        <v>0.25190568448366973</v>
      </c>
      <c r="AS32">
        <f t="shared" si="16"/>
        <v>0.99573923327617353</v>
      </c>
      <c r="AT32"/>
      <c r="AU32"/>
      <c r="AV32"/>
      <c r="AW32"/>
      <c r="AX32" s="42">
        <f t="shared" si="17"/>
        <v>-6.1001567513764039</v>
      </c>
      <c r="AY32">
        <f t="shared" si="18"/>
        <v>12.784364070167376</v>
      </c>
      <c r="AZ32">
        <f t="shared" si="19"/>
        <v>-1.2758684230113566</v>
      </c>
      <c r="BA32">
        <f t="shared" si="20"/>
        <v>0.25462748838173849</v>
      </c>
      <c r="BB32">
        <f t="shared" si="21"/>
        <v>0.98308586512225915</v>
      </c>
      <c r="BC32"/>
      <c r="BD32"/>
      <c r="BE32"/>
      <c r="BF32"/>
      <c r="BQ32" s="52"/>
      <c r="BR32" s="52"/>
      <c r="BS32" s="58"/>
      <c r="CK32" s="52"/>
      <c r="CL32" s="52"/>
      <c r="CM32" s="52"/>
      <c r="CN32" s="58"/>
      <c r="DF32" s="57"/>
      <c r="DG32" s="57"/>
      <c r="DJ32" s="57"/>
    </row>
    <row r="33" spans="1:138">
      <c r="A33" s="7"/>
      <c r="B33" s="7" t="s">
        <v>36</v>
      </c>
      <c r="D33" s="7"/>
      <c r="E33" s="7"/>
      <c r="F33" s="4"/>
      <c r="H33" s="5">
        <f>[3]isotopomere!W40</f>
        <v>32.61169953708643</v>
      </c>
      <c r="I33" s="5">
        <f>[3]isotopomere!X40</f>
        <v>-22.676147533444436</v>
      </c>
      <c r="J33" s="5">
        <f>[3]isotopomere!Y40</f>
        <v>7.0936240167621589</v>
      </c>
      <c r="K33" s="5"/>
      <c r="L33" s="4"/>
      <c r="N33" s="42">
        <f t="shared" si="5"/>
        <v>3.3602137884904582</v>
      </c>
      <c r="O33">
        <f>J33-N33*H33</f>
        <v>-102.48865843386355</v>
      </c>
      <c r="P33">
        <f t="shared" si="6"/>
        <v>32.128256948775295</v>
      </c>
      <c r="Q33">
        <f t="shared" si="1"/>
        <v>5.4691535655755814</v>
      </c>
      <c r="R33">
        <f>EXP((Q33-$T$2)/$T$4)</f>
        <v>0.29282144427599843</v>
      </c>
      <c r="S33">
        <f>(J33-$T$3)/(Q33-$T$3)</f>
        <v>0.94225305466817832</v>
      </c>
      <c r="T33">
        <f t="shared" si="7"/>
        <v>0.30528863896752967</v>
      </c>
      <c r="U33">
        <f t="shared" si="2"/>
        <v>0.98237051365511585</v>
      </c>
      <c r="Z33" s="42">
        <f t="shared" si="8"/>
        <v>-5.2126776953459268</v>
      </c>
      <c r="AA33">
        <f t="shared" si="3"/>
        <v>14.21113977475782</v>
      </c>
      <c r="AB33">
        <f t="shared" si="24"/>
        <v>0.15001655927966517</v>
      </c>
      <c r="AC33">
        <f>EXP((J33-AB33)/$T$4)</f>
        <v>0.31434382452057308</v>
      </c>
      <c r="AD33">
        <f>(AB33-$T$3)/($T$2-$T$3)</f>
        <v>0.94225305466817855</v>
      </c>
      <c r="AJ33" s="4"/>
      <c r="AK33"/>
      <c r="AL33" s="42">
        <f t="shared" si="9"/>
        <v>-3.0626971257835418</v>
      </c>
      <c r="AM33">
        <f t="shared" si="10"/>
        <v>106.97338245591324</v>
      </c>
      <c r="AN33">
        <f t="shared" si="11"/>
        <v>33.030890226601031</v>
      </c>
      <c r="AO33">
        <f t="shared" si="12"/>
        <v>5.8097698968305771</v>
      </c>
      <c r="AP33">
        <f t="shared" si="13"/>
        <v>0.27666119353143914</v>
      </c>
      <c r="AQ33">
        <f t="shared" si="14"/>
        <v>0.95601767730525067</v>
      </c>
      <c r="AR33">
        <f t="shared" si="15"/>
        <v>0.28575214685129285</v>
      </c>
      <c r="AS33">
        <f t="shared" si="16"/>
        <v>0.98743195686646912</v>
      </c>
      <c r="AT33"/>
      <c r="AU33"/>
      <c r="AV33"/>
      <c r="AW33"/>
      <c r="AX33" s="42">
        <f t="shared" si="17"/>
        <v>-5.2126776953459268</v>
      </c>
      <c r="AY33">
        <f t="shared" si="18"/>
        <v>13.079407317372766</v>
      </c>
      <c r="AZ33">
        <f t="shared" si="19"/>
        <v>-0.2770522925637513</v>
      </c>
      <c r="BA33">
        <f t="shared" si="20"/>
        <v>0.29274713836809646</v>
      </c>
      <c r="BB33">
        <f t="shared" si="21"/>
        <v>0.95601767730525078</v>
      </c>
      <c r="BC33"/>
      <c r="BD33"/>
      <c r="BE33"/>
      <c r="BF33"/>
      <c r="BQ33" s="52"/>
      <c r="BR33" s="52"/>
      <c r="BS33" s="58"/>
      <c r="CK33" s="52"/>
      <c r="CL33" s="52"/>
      <c r="CM33" s="52"/>
      <c r="CN33" s="58"/>
      <c r="DF33" s="57"/>
      <c r="DG33" s="57"/>
      <c r="DJ33" s="57"/>
    </row>
    <row r="34" spans="1:138">
      <c r="A34" s="7">
        <v>8</v>
      </c>
      <c r="B34" s="7" t="s">
        <v>22</v>
      </c>
      <c r="C34" s="68">
        <f>[3]Tabelle8!$D$2</f>
        <v>42524</v>
      </c>
      <c r="D34" s="3">
        <f>[3]Tabelle8!$I$16</f>
        <v>0.4597222222222222</v>
      </c>
      <c r="E34" s="16">
        <f>C34+D34</f>
        <v>42524.459722222222</v>
      </c>
      <c r="F34" s="4"/>
      <c r="H34" s="5"/>
      <c r="I34" s="5"/>
      <c r="J34" s="5"/>
      <c r="K34" s="5"/>
      <c r="L34" s="4"/>
      <c r="R34" s="11"/>
      <c r="V34" s="9">
        <f>AVERAGE(T34:T37)</f>
        <v>0.26231180506836838</v>
      </c>
      <c r="W34" s="7">
        <f>STDEV(T34:T37)</f>
        <v>2.9358508446269659E-2</v>
      </c>
      <c r="X34" s="9">
        <f>AVERAGE(U34:U37)</f>
        <v>0.98666839419603691</v>
      </c>
      <c r="Y34" s="7">
        <f>STDEV(U34:U37)</f>
        <v>3.9221127672911136E-3</v>
      </c>
      <c r="AE34" s="9">
        <f>AVERAGE(AC34:AC37)</f>
        <v>0.2709202288409826</v>
      </c>
      <c r="AF34" s="7">
        <f>STDEV(AC34:AC37)</f>
        <v>2.6266257777893688E-2</v>
      </c>
      <c r="AG34" s="9">
        <f>AVERAGE(AD34:AD37)</f>
        <v>0.94789111706177442</v>
      </c>
      <c r="AH34" s="7">
        <f>STDEV(AD34:AD37)</f>
        <v>2.0063290410905155E-2</v>
      </c>
      <c r="AJ34" s="4"/>
      <c r="AK34"/>
      <c r="AL34" s="42"/>
      <c r="AM34"/>
      <c r="AN34"/>
      <c r="AO34"/>
      <c r="AP34"/>
      <c r="AQ34"/>
      <c r="AR34"/>
      <c r="AS34"/>
      <c r="AT34" s="9">
        <f>AVERAGE(AR34:AR37)</f>
        <v>0.24790111244463445</v>
      </c>
      <c r="AU34" s="7">
        <f>STDEV(AR34:AR37)</f>
        <v>3.2585036623312198E-2</v>
      </c>
      <c r="AV34" s="9">
        <f>AVERAGE(AS34:AS37)</f>
        <v>0.99045861331288998</v>
      </c>
      <c r="AW34" s="7">
        <f>STDEV(AS34:AS37)</f>
        <v>2.5801271257258956E-3</v>
      </c>
      <c r="AX34" s="42"/>
      <c r="AY34"/>
      <c r="AZ34"/>
      <c r="BA34"/>
      <c r="BB34"/>
      <c r="BC34" s="9">
        <f>AVERAGE(BA34:BA37)</f>
        <v>0.25445125938961394</v>
      </c>
      <c r="BD34" s="7">
        <f>STDEV(BA34:BA37)</f>
        <v>3.0143061355327568E-2</v>
      </c>
      <c r="BE34" s="9">
        <f>AVERAGE(BB34:BB37)</f>
        <v>0.96031184521566348</v>
      </c>
      <c r="BF34" s="7">
        <f>STDEV(BB34:BB37)</f>
        <v>1.5280983402677702E-2</v>
      </c>
      <c r="BO34" s="62"/>
      <c r="BQ34" s="52"/>
      <c r="BR34" s="52"/>
      <c r="BS34" s="58"/>
      <c r="CB34" s="62"/>
      <c r="CK34" s="52"/>
      <c r="CL34" s="52"/>
      <c r="CM34" s="52"/>
      <c r="CN34" s="58"/>
      <c r="DF34" s="57"/>
      <c r="DG34" s="57"/>
      <c r="DJ34" s="57"/>
      <c r="DW34" s="62"/>
      <c r="EH34" s="57"/>
    </row>
    <row r="35" spans="1:138">
      <c r="A35" s="7"/>
      <c r="B35" s="7" t="s">
        <v>23</v>
      </c>
      <c r="D35" s="7"/>
      <c r="E35" s="7"/>
      <c r="F35" s="4"/>
      <c r="H35" s="5">
        <f>[3]isotopomere!W43</f>
        <v>36.584426713942555</v>
      </c>
      <c r="I35" s="5">
        <f>[3]isotopomere!X43</f>
        <v>-30.606565110654415</v>
      </c>
      <c r="J35" s="5">
        <f>[3]isotopomere!Y43</f>
        <v>9.0059802320002209</v>
      </c>
      <c r="K35" s="5"/>
      <c r="N35" s="42">
        <f t="shared" si="5"/>
        <v>6.2810776280382887</v>
      </c>
      <c r="O35">
        <f>J35-N35*H35</f>
        <v>-220.78364393555069</v>
      </c>
      <c r="P35">
        <f t="shared" si="6"/>
        <v>36.270175116443717</v>
      </c>
      <c r="Q35">
        <f t="shared" si="1"/>
        <v>7.032141553374986</v>
      </c>
      <c r="R35">
        <f>EXP((Q35-$T$2)/$T$4)</f>
        <v>0.22566802875915376</v>
      </c>
      <c r="S35">
        <f>(J35-$T$3)/(Q35-$T$3)</f>
        <v>0.92570576651517889</v>
      </c>
      <c r="T35">
        <f t="shared" si="7"/>
        <v>0.23944278938789934</v>
      </c>
      <c r="U35">
        <f t="shared" si="2"/>
        <v>0.98221078149895857</v>
      </c>
      <c r="Z35" s="42">
        <f t="shared" si="8"/>
        <v>-4.7994638109969685</v>
      </c>
      <c r="AA35">
        <f t="shared" si="3"/>
        <v>14.672809114226505</v>
      </c>
      <c r="AB35">
        <f t="shared" si="24"/>
        <v>0.73744528871114579</v>
      </c>
      <c r="AC35">
        <f>EXP((J35-AB35)/$T$4)</f>
        <v>0.25205973971237811</v>
      </c>
      <c r="AD35">
        <f>(AB35-$T$3)/($T$2-$T$3)</f>
        <v>0.92570576651517911</v>
      </c>
      <c r="AJ35"/>
      <c r="AK35"/>
      <c r="AL35" s="42">
        <f t="shared" si="9"/>
        <v>-1.9866380343818175</v>
      </c>
      <c r="AM35">
        <f t="shared" si="10"/>
        <v>81.685993807972721</v>
      </c>
      <c r="AN35">
        <f t="shared" si="11"/>
        <v>37.369221932783262</v>
      </c>
      <c r="AO35">
        <f t="shared" si="12"/>
        <v>7.4468762010502854</v>
      </c>
      <c r="AP35">
        <f t="shared" si="13"/>
        <v>0.21059620483417557</v>
      </c>
      <c r="AQ35">
        <f t="shared" si="14"/>
        <v>0.9434146181635723</v>
      </c>
      <c r="AR35">
        <f t="shared" si="15"/>
        <v>0.22044311557557794</v>
      </c>
      <c r="AS35">
        <f t="shared" si="16"/>
        <v>0.98752614213194423</v>
      </c>
      <c r="AT35"/>
      <c r="AU35"/>
      <c r="AV35"/>
      <c r="AW35"/>
      <c r="AX35" s="42">
        <f t="shared" si="17"/>
        <v>-4.7994638109969685</v>
      </c>
      <c r="AY35">
        <f t="shared" si="18"/>
        <v>13.216780662017062</v>
      </c>
      <c r="AZ35">
        <f t="shared" si="19"/>
        <v>0.18800058976418654</v>
      </c>
      <c r="BA35">
        <f t="shared" si="20"/>
        <v>0.23000292017971302</v>
      </c>
      <c r="BB35">
        <f t="shared" si="21"/>
        <v>0.94341461816357219</v>
      </c>
      <c r="BC35"/>
      <c r="BD35"/>
      <c r="BE35"/>
      <c r="BF35"/>
      <c r="BO35" s="52"/>
      <c r="BP35" s="52"/>
      <c r="BQ35" s="52"/>
      <c r="BR35" s="52"/>
      <c r="BS35" s="58"/>
      <c r="CK35" s="52"/>
      <c r="CL35" s="52"/>
      <c r="CM35" s="52"/>
      <c r="CN35" s="58"/>
      <c r="DF35" s="57"/>
      <c r="DG35" s="57"/>
      <c r="DJ35" s="57"/>
    </row>
    <row r="36" spans="1:138">
      <c r="A36" s="7"/>
      <c r="B36" s="7" t="s">
        <v>24</v>
      </c>
      <c r="D36" s="7"/>
      <c r="E36" s="7"/>
      <c r="F36" s="4"/>
      <c r="H36" s="5">
        <f>[3]isotopomere!W44</f>
        <v>32.677580185428617</v>
      </c>
      <c r="I36" s="5">
        <f>[3]isotopomere!X44</f>
        <v>-20.713115912392958</v>
      </c>
      <c r="J36" s="5">
        <f>[3]isotopomere!Y44</f>
        <v>6.5563859419054973</v>
      </c>
      <c r="K36" s="5"/>
      <c r="N36" s="42">
        <f t="shared" si="5"/>
        <v>3.4571928762655291</v>
      </c>
      <c r="O36">
        <f>J36-N36*H36</f>
        <v>-106.41631148875392</v>
      </c>
      <c r="P36">
        <f t="shared" si="6"/>
        <v>32.391869826131582</v>
      </c>
      <c r="Q36">
        <f t="shared" si="1"/>
        <v>5.5686301230685213</v>
      </c>
      <c r="R36">
        <f>EXP((Q36-$T$2)/$T$4)</f>
        <v>0.28800665623733207</v>
      </c>
      <c r="S36">
        <f>(J36-$T$3)/(Q36-$T$3)</f>
        <v>0.96476248491694838</v>
      </c>
      <c r="T36">
        <f t="shared" si="7"/>
        <v>0.29541837117597908</v>
      </c>
      <c r="U36">
        <f t="shared" si="2"/>
        <v>0.98959019068987586</v>
      </c>
      <c r="Z36" s="42">
        <f t="shared" si="8"/>
        <v>-5.7747763922185085</v>
      </c>
      <c r="AA36">
        <f t="shared" si="3"/>
        <v>13.583126670817142</v>
      </c>
      <c r="AB36">
        <f t="shared" si="24"/>
        <v>-0.64906821455166241</v>
      </c>
      <c r="AC36">
        <f>EXP((J36-AB36)/$T$4)</f>
        <v>0.30092054292454351</v>
      </c>
      <c r="AD36">
        <f>(AB36-$T$3)/($T$2-$T$3)</f>
        <v>0.96476248491694827</v>
      </c>
      <c r="AJ36"/>
      <c r="AK36"/>
      <c r="AL36" s="42">
        <f t="shared" si="9"/>
        <v>-3.0992498549078178</v>
      </c>
      <c r="AM36">
        <f t="shared" si="10"/>
        <v>107.83237159033372</v>
      </c>
      <c r="AN36">
        <f t="shared" si="11"/>
        <v>32.930683354227931</v>
      </c>
      <c r="AO36">
        <f t="shared" si="12"/>
        <v>5.7719559827275191</v>
      </c>
      <c r="AP36">
        <f t="shared" si="13"/>
        <v>0.27841030657750632</v>
      </c>
      <c r="AQ36">
        <f t="shared" si="14"/>
        <v>0.97316173608078549</v>
      </c>
      <c r="AR36">
        <f t="shared" si="15"/>
        <v>0.28390854030533114</v>
      </c>
      <c r="AS36">
        <f t="shared" si="16"/>
        <v>0.99238038766636649</v>
      </c>
      <c r="AT36"/>
      <c r="AU36"/>
      <c r="AV36"/>
      <c r="AW36"/>
      <c r="AX36" s="42">
        <f t="shared" si="17"/>
        <v>-5.7747763922185085</v>
      </c>
      <c r="AY36">
        <f t="shared" si="18"/>
        <v>12.892537076719437</v>
      </c>
      <c r="AZ36">
        <f t="shared" si="19"/>
        <v>-0.90966806138098555</v>
      </c>
      <c r="BA36">
        <f t="shared" si="20"/>
        <v>0.28813033939473309</v>
      </c>
      <c r="BB36">
        <f t="shared" si="21"/>
        <v>0.97316173608078549</v>
      </c>
      <c r="BC36"/>
      <c r="BD36"/>
      <c r="BE36"/>
      <c r="BF36"/>
      <c r="BO36" s="52"/>
      <c r="BP36" s="52"/>
      <c r="BQ36" s="52"/>
      <c r="BR36" s="52"/>
      <c r="BS36" s="58"/>
      <c r="CK36" s="52"/>
      <c r="CL36" s="52"/>
      <c r="CM36" s="52"/>
      <c r="CN36" s="58"/>
      <c r="DF36" s="57"/>
      <c r="DG36" s="57"/>
      <c r="DJ36" s="57"/>
    </row>
    <row r="37" spans="1:138">
      <c r="A37" s="7"/>
      <c r="B37" s="7" t="s">
        <v>25</v>
      </c>
      <c r="D37" s="7"/>
      <c r="E37" s="7"/>
      <c r="F37" s="4"/>
      <c r="H37" s="5">
        <f>[3]isotopomere!W45</f>
        <v>35.337483540851828</v>
      </c>
      <c r="I37" s="5">
        <f>[3]isotopomere!X45</f>
        <v>-28.554999120548871</v>
      </c>
      <c r="J37" s="5">
        <f>[3]isotopomere!Y45</f>
        <v>7.8487305904468272</v>
      </c>
      <c r="K37" s="5"/>
      <c r="N37" s="42">
        <f t="shared" si="5"/>
        <v>4.9881234497414457</v>
      </c>
      <c r="O37">
        <f>J37-N37*H37</f>
        <v>-168.41899971452855</v>
      </c>
      <c r="P37">
        <f t="shared" si="6"/>
        <v>35.08404444071391</v>
      </c>
      <c r="Q37">
        <f t="shared" si="1"/>
        <v>6.5845450719675114</v>
      </c>
      <c r="R37">
        <f>EXP((Q37-$T$2)/$T$4)</f>
        <v>0.24314657083217678</v>
      </c>
      <c r="S37">
        <f>(J37-$T$3)/(Q37-$T$3)</f>
        <v>0.95320509975319578</v>
      </c>
      <c r="T37">
        <f>1/(S37/R37-S37+1)</f>
        <v>0.25207425464122668</v>
      </c>
      <c r="U37">
        <f>(S37/R37)/(S37/R37+1-S37)</f>
        <v>0.98820421039927619</v>
      </c>
      <c r="Z37" s="42">
        <f t="shared" si="8"/>
        <v>-5.4861688589312205</v>
      </c>
      <c r="AA37">
        <f t="shared" si="3"/>
        <v>13.905577716885833</v>
      </c>
      <c r="AB37">
        <f t="shared" si="24"/>
        <v>-0.23878104123845389</v>
      </c>
      <c r="AC37">
        <f>EXP((J37-AB37)/$T$4)</f>
        <v>0.25978040388602602</v>
      </c>
      <c r="AD37">
        <f>(AB37-$T$3)/($T$2-$T$3)</f>
        <v>0.95320509975319589</v>
      </c>
      <c r="AJ37"/>
      <c r="AK37"/>
      <c r="AL37" s="42">
        <f t="shared" si="9"/>
        <v>-2.2936690315853534</v>
      </c>
      <c r="AM37">
        <f t="shared" si="10"/>
        <v>88.901222242255812</v>
      </c>
      <c r="AN37">
        <f t="shared" si="11"/>
        <v>35.774973649998913</v>
      </c>
      <c r="AO37">
        <f t="shared" si="12"/>
        <v>6.8452730754712867</v>
      </c>
      <c r="AP37">
        <f t="shared" si="13"/>
        <v>0.2328069958722945</v>
      </c>
      <c r="AQ37">
        <f t="shared" si="14"/>
        <v>0.96435918140263266</v>
      </c>
      <c r="AR37">
        <f t="shared" si="15"/>
        <v>0.23935168145299426</v>
      </c>
      <c r="AS37">
        <f t="shared" si="16"/>
        <v>0.99146931014035888</v>
      </c>
      <c r="AT37"/>
      <c r="AU37"/>
      <c r="AV37"/>
      <c r="AW37"/>
      <c r="AX37" s="42">
        <f t="shared" si="17"/>
        <v>-5.4861688589312205</v>
      </c>
      <c r="AY37">
        <f t="shared" si="18"/>
        <v>12.988484922711303</v>
      </c>
      <c r="AZ37">
        <f t="shared" si="19"/>
        <v>-0.5848537937571443</v>
      </c>
      <c r="BA37">
        <f t="shared" si="20"/>
        <v>0.24522051859439573</v>
      </c>
      <c r="BB37">
        <f t="shared" si="21"/>
        <v>0.96435918140263277</v>
      </c>
      <c r="BC37"/>
      <c r="BD37"/>
      <c r="BE37"/>
      <c r="BF37"/>
      <c r="BO37" s="52"/>
      <c r="BP37" s="52"/>
      <c r="BQ37" s="52"/>
      <c r="BR37" s="52"/>
      <c r="BS37" s="58"/>
      <c r="CK37" s="52"/>
      <c r="CL37" s="52"/>
      <c r="CM37" s="52"/>
      <c r="CN37" s="58"/>
      <c r="DF37" s="57"/>
      <c r="DG37" s="57"/>
      <c r="DJ37" s="57"/>
    </row>
    <row r="38" spans="1:138" ht="15.75" thickBot="1">
      <c r="AJ38"/>
      <c r="AK38"/>
      <c r="AL38" s="42"/>
      <c r="AM38"/>
      <c r="AN38"/>
      <c r="AO38"/>
      <c r="AP38"/>
      <c r="AQ38"/>
      <c r="AR38"/>
      <c r="AS38"/>
      <c r="AT38"/>
      <c r="AU38"/>
      <c r="AV38"/>
      <c r="AW38"/>
      <c r="AX38" s="42"/>
      <c r="AY38"/>
      <c r="AZ38"/>
      <c r="BA38"/>
      <c r="BB38"/>
      <c r="BC38"/>
      <c r="BD38"/>
      <c r="BE38"/>
      <c r="BF38"/>
      <c r="BM38" s="63"/>
      <c r="BN38" s="63"/>
      <c r="BS38" s="58"/>
      <c r="BW38" s="63"/>
      <c r="BX38" s="63"/>
      <c r="BY38" s="63"/>
      <c r="BZ38" s="63"/>
      <c r="CA38" s="63"/>
      <c r="CH38" s="63"/>
      <c r="CI38" s="63"/>
      <c r="CN38" s="58"/>
      <c r="CR38" s="63"/>
      <c r="CS38" s="63"/>
      <c r="CT38" s="63"/>
      <c r="CU38" s="63"/>
      <c r="CV38" s="63"/>
      <c r="DC38" s="63"/>
      <c r="DD38" s="63"/>
      <c r="DR38" s="63"/>
      <c r="DS38" s="63"/>
      <c r="DT38" s="63"/>
      <c r="DU38" s="63"/>
      <c r="DV38" s="63"/>
      <c r="EB38" s="63"/>
      <c r="EC38" s="63"/>
      <c r="ED38" s="63"/>
    </row>
    <row r="39" spans="1:138">
      <c r="H39" s="43">
        <f>AVERAGE(H6:H37)</f>
        <v>31.467503816422656</v>
      </c>
      <c r="I39" s="43">
        <f>AVERAGE(I6:I37)</f>
        <v>-18.061848257280193</v>
      </c>
      <c r="J39" s="43">
        <f>AVERAGE(J6:J37)</f>
        <v>5.4744388647723188</v>
      </c>
      <c r="Q39" s="31" t="s">
        <v>37</v>
      </c>
      <c r="R39" s="33">
        <f>MIN(R6:R37)</f>
        <v>0.2178011699820859</v>
      </c>
      <c r="S39" s="34">
        <f>MIN(S6:S37)</f>
        <v>0.8745431100503458</v>
      </c>
      <c r="T39" s="32">
        <f>MIN(T6:T37)</f>
        <v>0.22427633586710938</v>
      </c>
      <c r="U39" s="22">
        <f>MIN(U6:U37)</f>
        <v>0.94817875136181162</v>
      </c>
      <c r="V39" s="48">
        <f>MIN(V6:V37)</f>
        <v>0.26231180506836838</v>
      </c>
      <c r="W39" s="48"/>
      <c r="X39" s="48">
        <f>MIN(X6:X37)</f>
        <v>0.96985750446554064</v>
      </c>
      <c r="Y39" s="31"/>
      <c r="AB39" s="22" t="s">
        <v>37</v>
      </c>
      <c r="AC39" s="22">
        <f>MIN(AC6:AC37)</f>
        <v>0.20013737292476502</v>
      </c>
      <c r="AD39" s="22">
        <f>MIN(AD6:AD37)</f>
        <v>0.87454311005034602</v>
      </c>
      <c r="AE39" s="48">
        <f>MIN(AE6:AE37)</f>
        <v>0.26881429611665864</v>
      </c>
      <c r="AF39" s="48"/>
      <c r="AG39" s="48">
        <f>MIN(AG6:AG37)</f>
        <v>0.91949487310376055</v>
      </c>
      <c r="AH39" s="54"/>
      <c r="AJ39"/>
      <c r="AK39"/>
      <c r="AL39" s="42"/>
      <c r="AM39"/>
      <c r="AN39"/>
      <c r="AO39" s="31" t="s">
        <v>37</v>
      </c>
      <c r="AP39" s="33">
        <f>MIN(AP6:AP37)</f>
        <v>0.21059620483417557</v>
      </c>
      <c r="AQ39" s="34">
        <f>MIN(AQ6:AQ37)</f>
        <v>0.90444714631503287</v>
      </c>
      <c r="AR39" s="32">
        <f>MIN(AR6:AR37)</f>
        <v>0.21550993859971615</v>
      </c>
      <c r="AS39" s="22">
        <f>MIN(AS6:AS37)</f>
        <v>0.96616095214001674</v>
      </c>
      <c r="AT39" s="48">
        <f>MIN(AT6:AT37)</f>
        <v>0.24790111244463445</v>
      </c>
      <c r="AU39" s="48"/>
      <c r="AV39" s="48">
        <f>MIN(AV6:AV37)</f>
        <v>0.97960836091550141</v>
      </c>
      <c r="AW39" s="31"/>
      <c r="AX39" s="42"/>
      <c r="AY39"/>
      <c r="AZ39" s="22" t="s">
        <v>37</v>
      </c>
      <c r="BA39" s="22">
        <f>MIN(BA6:BA37)</f>
        <v>0.22015793165483719</v>
      </c>
      <c r="BB39" s="22">
        <f>MIN(BB6:BB37)</f>
        <v>0.90444714631503309</v>
      </c>
      <c r="BC39" s="48">
        <f>MIN(BC6:BC37)</f>
        <v>0.25445125938961394</v>
      </c>
      <c r="BD39" s="48"/>
      <c r="BE39" s="48">
        <f>MIN(BE6:BE37)</f>
        <v>0.93868415983934339</v>
      </c>
      <c r="BF39" s="54"/>
      <c r="BM39" s="63"/>
      <c r="BN39" s="63"/>
      <c r="BS39" s="58"/>
      <c r="BW39" s="63"/>
      <c r="BX39" s="63"/>
      <c r="BY39" s="63"/>
      <c r="BZ39" s="63"/>
      <c r="CA39" s="63"/>
      <c r="CH39" s="63"/>
      <c r="CI39" s="63"/>
      <c r="CN39" s="58"/>
      <c r="CR39" s="63"/>
      <c r="CS39" s="63"/>
      <c r="CT39" s="63"/>
      <c r="CU39" s="63"/>
      <c r="CV39" s="63"/>
      <c r="DC39" s="63"/>
      <c r="DD39" s="63"/>
      <c r="DR39" s="63"/>
      <c r="DS39" s="63"/>
      <c r="DT39" s="63"/>
      <c r="DU39" s="63"/>
      <c r="DV39" s="63"/>
      <c r="EB39" s="63"/>
      <c r="EC39" s="63"/>
      <c r="ED39" s="63"/>
    </row>
    <row r="40" spans="1:138">
      <c r="H40" s="43">
        <f>STDEV(H6:H37)</f>
        <v>3.2452384375724881</v>
      </c>
      <c r="I40" s="43">
        <f>STDEV(I6:I37)</f>
        <v>8.6864109774920362</v>
      </c>
      <c r="J40" s="43">
        <f>STDEV(J6:J37)</f>
        <v>1.8385771909704425</v>
      </c>
      <c r="Q40" s="31" t="s">
        <v>38</v>
      </c>
      <c r="R40" s="35">
        <f>MAX(R6:R37)</f>
        <v>0.50318460750299765</v>
      </c>
      <c r="S40" s="36">
        <f>MAX(S6:S37)</f>
        <v>1</v>
      </c>
      <c r="T40" s="32">
        <f>MAX(T6:T37)</f>
        <v>0.51047511485865193</v>
      </c>
      <c r="U40" s="22">
        <f>MAX(U6:U37)</f>
        <v>1.0000000000000002</v>
      </c>
      <c r="V40" s="48">
        <f>MAX(V6:V37)</f>
        <v>0.47049640583571345</v>
      </c>
      <c r="W40" s="48"/>
      <c r="X40" s="48">
        <f>MAX(X6:X37)</f>
        <v>1</v>
      </c>
      <c r="Y40" s="31"/>
      <c r="AB40" s="22" t="s">
        <v>38</v>
      </c>
      <c r="AC40" s="22">
        <f>MAX(AC6:AC37)</f>
        <v>0.51321779293242331</v>
      </c>
      <c r="AD40" s="22">
        <f>MAX(AD6:AD37)</f>
        <v>1</v>
      </c>
      <c r="AE40" s="48">
        <f>MAX(AE6:AE37)</f>
        <v>0.47322363333275863</v>
      </c>
      <c r="AF40" s="48"/>
      <c r="AG40" s="48">
        <f>MAX(AG6:AG37)</f>
        <v>1</v>
      </c>
      <c r="AH40" s="54"/>
      <c r="AJ40"/>
      <c r="AK40"/>
      <c r="AL40" s="42"/>
      <c r="AM40"/>
      <c r="AN40"/>
      <c r="AO40" s="31" t="s">
        <v>38</v>
      </c>
      <c r="AP40" s="35">
        <f>MAX(AP6:AP37)</f>
        <v>0.48762296159420915</v>
      </c>
      <c r="AQ40" s="36">
        <f>MAX(AQ6:AQ37)</f>
        <v>1</v>
      </c>
      <c r="AR40" s="32">
        <f>MAX(AR6:AR37)</f>
        <v>0.49315532454471595</v>
      </c>
      <c r="AS40" s="22">
        <f>MAX(AS6:AS37)</f>
        <v>1.0000000000000002</v>
      </c>
      <c r="AT40" s="48">
        <f>MAX(AT6:AT37)</f>
        <v>0.45616636222537221</v>
      </c>
      <c r="AU40" s="48"/>
      <c r="AV40" s="48">
        <f>MAX(AV6:AV37)</f>
        <v>0.9998563179859673</v>
      </c>
      <c r="AW40" s="31"/>
      <c r="AX40" s="42"/>
      <c r="AY40"/>
      <c r="AZ40" s="22" t="s">
        <v>38</v>
      </c>
      <c r="BA40" s="22">
        <f>MAX(BA6:BA37)</f>
        <v>0.49535143425984329</v>
      </c>
      <c r="BB40" s="22">
        <f>MAX(BB6:BB37)</f>
        <v>1</v>
      </c>
      <c r="BC40" s="48">
        <f>MAX(BC6:BC37)</f>
        <v>0.45832213545556916</v>
      </c>
      <c r="BD40" s="48"/>
      <c r="BE40" s="48">
        <f>MAX(BE6:BE37)</f>
        <v>0.99962523344569809</v>
      </c>
      <c r="BF40" s="54"/>
      <c r="BL40" s="63"/>
      <c r="BM40" s="63"/>
      <c r="BN40" s="63"/>
      <c r="BQ40" s="57"/>
      <c r="BR40" s="57"/>
      <c r="BS40" s="58"/>
      <c r="BW40" s="63"/>
      <c r="BX40" s="63"/>
      <c r="BY40" s="63"/>
      <c r="BZ40" s="63"/>
      <c r="CA40" s="63"/>
      <c r="CG40" s="63"/>
      <c r="CH40" s="63"/>
      <c r="CI40" s="63"/>
      <c r="CL40" s="57"/>
      <c r="CM40" s="57"/>
      <c r="CN40" s="58"/>
      <c r="CR40" s="63"/>
      <c r="CS40" s="63"/>
      <c r="CT40" s="63"/>
      <c r="CU40" s="63"/>
      <c r="CV40" s="63"/>
      <c r="DB40" s="63"/>
      <c r="DC40" s="63"/>
      <c r="DD40" s="63"/>
      <c r="DR40" s="63"/>
      <c r="DS40" s="63"/>
      <c r="DT40" s="63"/>
      <c r="DU40" s="63"/>
      <c r="DV40" s="63"/>
      <c r="EB40" s="63"/>
      <c r="EC40" s="63"/>
      <c r="ED40" s="63"/>
    </row>
    <row r="41" spans="1:138" ht="15.75" thickBot="1">
      <c r="Q41" s="31" t="s">
        <v>55</v>
      </c>
      <c r="R41" s="37">
        <f>AVERAGE(R6:R37)</f>
        <v>0.31368786625243295</v>
      </c>
      <c r="S41" s="38">
        <f>AVERAGE(S6:S37)</f>
        <v>0.97525360075467904</v>
      </c>
      <c r="T41" s="32">
        <f>AVERAGE(T6:T37)</f>
        <v>0.31910476699903351</v>
      </c>
      <c r="U41" s="22">
        <f>AVERAGE(U6:U37)</f>
        <v>0.9919701700533532</v>
      </c>
      <c r="V41" s="48">
        <f>AVERAGE(V6:V37)</f>
        <v>0.32511693323455942</v>
      </c>
      <c r="W41" s="48">
        <f>STDEV(V6:V37)</f>
        <v>7.2471539996905934E-2</v>
      </c>
      <c r="X41" s="48">
        <f>AVERAGE(X6:X37)</f>
        <v>0.99102407932598247</v>
      </c>
      <c r="Y41" s="48">
        <f>STDEV(X6:X37)</f>
        <v>1.0234858158522046E-2</v>
      </c>
      <c r="AB41" s="22" t="s">
        <v>55</v>
      </c>
      <c r="AC41" s="22">
        <f>AVERAGE(AC6:AC37)</f>
        <v>0.31785119332686496</v>
      </c>
      <c r="AD41" s="22">
        <f>AVERAGE(AD6:AD37)</f>
        <v>0.97525360075467904</v>
      </c>
      <c r="AE41" s="48">
        <f>AVERAGE(AE6:AE37)</f>
        <v>0.32494134390560991</v>
      </c>
      <c r="AF41" s="48"/>
      <c r="AG41" s="48">
        <f>AVERAGE(AG6:AG37)</f>
        <v>0.97292533197553699</v>
      </c>
      <c r="AH41" s="54"/>
      <c r="AJ41"/>
      <c r="AK41"/>
      <c r="AL41" s="42"/>
      <c r="AM41"/>
      <c r="AN41"/>
      <c r="AO41" s="31" t="s">
        <v>55</v>
      </c>
      <c r="AP41" s="37">
        <f>AVERAGE(AP6:AP37)</f>
        <v>0.31020867220737885</v>
      </c>
      <c r="AQ41" s="38">
        <f>AVERAGE(AQ6:AQ37)</f>
        <v>0.98026625593308259</v>
      </c>
      <c r="AR41" s="32">
        <f>AVERAGE(AR6:AR37)</f>
        <v>0.31432419610840562</v>
      </c>
      <c r="AS41" s="22">
        <f>AVERAGE(AS6:AS37)</f>
        <v>0.99410426726897105</v>
      </c>
      <c r="AT41" s="48">
        <f>AVERAGE(AT6:AT37)</f>
        <v>0.31859406716784722</v>
      </c>
      <c r="AU41" s="48"/>
      <c r="AV41" s="48">
        <f>AVERAGE(AV6:AV37)</f>
        <v>0.99343310906673532</v>
      </c>
      <c r="AW41" s="31"/>
      <c r="AX41" s="42"/>
      <c r="AY41"/>
      <c r="AZ41" s="22" t="s">
        <v>55</v>
      </c>
      <c r="BA41" s="22">
        <f>AVERAGE(BA6:BA37)</f>
        <v>0.31318768189952273</v>
      </c>
      <c r="BB41" s="22">
        <f>AVERAGE(BB6:BB37)</f>
        <v>0.98026625593308259</v>
      </c>
      <c r="BC41" s="48">
        <f>AVERAGE(BC6:BC37)</f>
        <v>0.3183057963083426</v>
      </c>
      <c r="BD41" s="48"/>
      <c r="BE41" s="48">
        <f>AVERAGE(BE6:BE37)</f>
        <v>0.97852650534192065</v>
      </c>
      <c r="BF41" s="54"/>
      <c r="BQ41" s="57"/>
      <c r="BR41" s="57"/>
      <c r="CL41" s="57"/>
      <c r="CM41" s="57"/>
      <c r="DS41" s="64"/>
      <c r="EB41" s="64"/>
    </row>
    <row r="43" spans="1:138">
      <c r="V43" s="4"/>
      <c r="AE43" s="4"/>
      <c r="AG43" s="4"/>
      <c r="AP43" s="8"/>
      <c r="DW43" s="62"/>
    </row>
    <row r="44" spans="1:138">
      <c r="B44" s="6"/>
      <c r="BO44" s="65"/>
    </row>
    <row r="45" spans="1:138">
      <c r="B45" s="5"/>
      <c r="BO45" s="65"/>
    </row>
    <row r="46" spans="1:138">
      <c r="B46" s="5"/>
      <c r="AX46" s="8"/>
      <c r="AY46" s="8"/>
      <c r="AZ46" s="8"/>
      <c r="BA46" s="8"/>
      <c r="BO46" s="65"/>
    </row>
    <row r="47" spans="1:138">
      <c r="B47" s="5"/>
      <c r="AZ47" s="8"/>
      <c r="BA47" s="8"/>
      <c r="BO47" s="65"/>
    </row>
    <row r="48" spans="1:138">
      <c r="B48" s="5"/>
      <c r="C48" s="69"/>
      <c r="D48" s="45"/>
      <c r="E48" s="45"/>
      <c r="G48" s="45"/>
      <c r="H48" s="45"/>
      <c r="I48" s="46"/>
      <c r="AS48" s="8"/>
      <c r="AU48" s="8"/>
      <c r="AX48" s="8"/>
      <c r="AY48" s="8"/>
      <c r="AZ48" s="8"/>
      <c r="BA48" s="8"/>
    </row>
    <row r="49" spans="2:67">
      <c r="C49" s="70"/>
      <c r="D49" s="47"/>
      <c r="E49" s="47"/>
      <c r="G49" s="7"/>
      <c r="H49" s="7"/>
      <c r="I49" s="7"/>
      <c r="AX49" s="8"/>
      <c r="AY49" s="8"/>
      <c r="AZ49" s="8"/>
      <c r="BA49" s="8"/>
    </row>
    <row r="50" spans="2:67">
      <c r="BO50" s="65"/>
    </row>
    <row r="51" spans="2:67">
      <c r="C51" s="71"/>
      <c r="D51" s="44"/>
      <c r="E51" s="5"/>
      <c r="F51" s="44"/>
      <c r="G51" s="44"/>
      <c r="H51" s="44"/>
      <c r="I51" s="44"/>
      <c r="AV51" s="53"/>
    </row>
    <row r="52" spans="2:67">
      <c r="C52" s="71"/>
      <c r="D52" s="44"/>
      <c r="E52" s="5"/>
      <c r="F52" s="44"/>
      <c r="G52" s="44"/>
      <c r="H52" s="44"/>
      <c r="I52" s="44"/>
    </row>
    <row r="53" spans="2:67">
      <c r="C53" s="71"/>
      <c r="D53" s="44"/>
      <c r="E53" s="5"/>
      <c r="F53" s="44"/>
      <c r="G53" s="44"/>
      <c r="H53" s="44"/>
      <c r="I53" s="44"/>
    </row>
    <row r="54" spans="2:67">
      <c r="B54" s="6"/>
      <c r="C54" s="71"/>
      <c r="D54" s="44"/>
      <c r="E54" s="5"/>
      <c r="F54" s="44"/>
      <c r="G54" s="44"/>
      <c r="H54" s="44"/>
      <c r="I54" s="44"/>
    </row>
    <row r="55" spans="2:67">
      <c r="B55" s="5"/>
      <c r="C55" s="71"/>
      <c r="D55" s="44"/>
      <c r="E55" s="5"/>
      <c r="F55" s="44"/>
      <c r="G55" s="44"/>
      <c r="H55" s="44"/>
      <c r="I55" s="44"/>
    </row>
    <row r="56" spans="2:67">
      <c r="B56" s="5"/>
    </row>
    <row r="57" spans="2:67">
      <c r="B57" s="5"/>
    </row>
    <row r="58" spans="2:67">
      <c r="B58" s="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EQ58"/>
  <sheetViews>
    <sheetView topLeftCell="O28" workbookViewId="0">
      <selection activeCell="W41" sqref="W41"/>
    </sheetView>
  </sheetViews>
  <sheetFormatPr defaultColWidth="11.42578125" defaultRowHeight="15"/>
  <cols>
    <col min="3" max="3" width="11.42578125" style="42"/>
    <col min="5" max="5" width="15.28515625" bestFit="1" customWidth="1"/>
    <col min="7" max="13" width="11.42578125" customWidth="1"/>
    <col min="14" max="14" width="11.42578125" style="42" customWidth="1"/>
    <col min="15" max="25" width="11.42578125" customWidth="1"/>
    <col min="26" max="26" width="11.42578125" style="42" customWidth="1"/>
    <col min="27" max="34" width="11.42578125" customWidth="1"/>
    <col min="35" max="58" width="11.42578125" style="7" customWidth="1"/>
    <col min="59" max="136" width="11.42578125" style="14" customWidth="1"/>
    <col min="137" max="139" width="11.42578125" style="14"/>
    <col min="140" max="147" width="11.42578125" style="10"/>
  </cols>
  <sheetData>
    <row r="1" spans="1:138">
      <c r="C1" s="42" t="s">
        <v>0</v>
      </c>
      <c r="D1" t="s">
        <v>1</v>
      </c>
      <c r="E1" t="s">
        <v>58</v>
      </c>
      <c r="G1" t="s">
        <v>5</v>
      </c>
      <c r="H1" t="s">
        <v>2</v>
      </c>
      <c r="I1" t="s">
        <v>3</v>
      </c>
      <c r="J1" t="s">
        <v>4</v>
      </c>
      <c r="L1" s="66" t="s">
        <v>63</v>
      </c>
      <c r="M1" s="13"/>
      <c r="N1" s="27" t="s">
        <v>61</v>
      </c>
      <c r="O1" s="7"/>
      <c r="Q1" s="28"/>
      <c r="S1" s="30" t="s">
        <v>39</v>
      </c>
      <c r="T1" s="30" t="s">
        <v>40</v>
      </c>
      <c r="V1" t="s">
        <v>56</v>
      </c>
      <c r="W1" t="s">
        <v>57</v>
      </c>
      <c r="X1" t="s">
        <v>59</v>
      </c>
      <c r="Y1" t="s">
        <v>60</v>
      </c>
      <c r="Z1" s="27" t="s">
        <v>62</v>
      </c>
      <c r="AE1" t="s">
        <v>56</v>
      </c>
      <c r="AF1" t="s">
        <v>57</v>
      </c>
      <c r="AG1" t="s">
        <v>59</v>
      </c>
      <c r="AH1" t="s">
        <v>60</v>
      </c>
      <c r="AJ1" s="66" t="s">
        <v>63</v>
      </c>
      <c r="AK1" s="13"/>
      <c r="AL1" s="27" t="s">
        <v>61</v>
      </c>
      <c r="AN1"/>
      <c r="AO1" s="28"/>
      <c r="AP1"/>
      <c r="AQ1" s="30" t="s">
        <v>39</v>
      </c>
      <c r="AR1" s="30" t="s">
        <v>40</v>
      </c>
      <c r="AS1"/>
      <c r="AT1" t="s">
        <v>56</v>
      </c>
      <c r="AU1" t="s">
        <v>57</v>
      </c>
      <c r="AV1" t="s">
        <v>59</v>
      </c>
      <c r="AW1" t="s">
        <v>60</v>
      </c>
      <c r="AX1" s="27" t="s">
        <v>62</v>
      </c>
      <c r="AY1"/>
      <c r="AZ1"/>
      <c r="BA1"/>
      <c r="BB1"/>
      <c r="BC1" t="s">
        <v>56</v>
      </c>
      <c r="BD1" t="s">
        <v>57</v>
      </c>
      <c r="BE1" t="s">
        <v>59</v>
      </c>
      <c r="BF1" t="s">
        <v>60</v>
      </c>
      <c r="BG1" s="51"/>
      <c r="BH1" s="51"/>
      <c r="BJ1" s="51"/>
      <c r="BT1" s="51"/>
      <c r="BW1" s="49"/>
      <c r="BY1" s="50"/>
      <c r="BZ1" s="51"/>
      <c r="CB1" s="51"/>
      <c r="CC1" s="51"/>
      <c r="CE1" s="51"/>
      <c r="CF1" s="51"/>
      <c r="CO1" s="51"/>
      <c r="CR1" s="49"/>
      <c r="CT1" s="50"/>
      <c r="CU1" s="51"/>
      <c r="CW1" s="51"/>
      <c r="CX1" s="51"/>
      <c r="CZ1" s="51"/>
      <c r="DO1" s="51"/>
      <c r="DR1" s="49"/>
      <c r="DT1" s="50"/>
      <c r="DU1" s="51"/>
      <c r="DZ1" s="51"/>
    </row>
    <row r="2" spans="1:138">
      <c r="A2" s="67"/>
      <c r="L2" s="66" t="s">
        <v>64</v>
      </c>
      <c r="M2" s="13"/>
      <c r="N2" s="19" t="s">
        <v>41</v>
      </c>
      <c r="O2" s="40" t="s">
        <v>42</v>
      </c>
      <c r="R2" s="29" t="s">
        <v>45</v>
      </c>
      <c r="S2" s="12">
        <f>19-6.4</f>
        <v>12.6</v>
      </c>
      <c r="T2" s="12">
        <v>-1.9</v>
      </c>
      <c r="Z2" s="19" t="s">
        <v>43</v>
      </c>
      <c r="AA2" s="12" t="s">
        <v>44</v>
      </c>
      <c r="AJ2" s="66" t="s">
        <v>65</v>
      </c>
      <c r="AK2" s="13"/>
      <c r="AL2" s="19" t="s">
        <v>41</v>
      </c>
      <c r="AM2" s="40" t="s">
        <v>42</v>
      </c>
      <c r="AN2"/>
      <c r="AO2"/>
      <c r="AP2" s="29" t="s">
        <v>45</v>
      </c>
      <c r="AQ2" s="12">
        <f>19-6.4</f>
        <v>12.6</v>
      </c>
      <c r="AR2" s="12">
        <v>-1.9</v>
      </c>
      <c r="AS2"/>
      <c r="AT2"/>
      <c r="AU2"/>
      <c r="AV2"/>
      <c r="AW2"/>
      <c r="AX2" s="19" t="s">
        <v>43</v>
      </c>
      <c r="AY2" s="12" t="s">
        <v>44</v>
      </c>
      <c r="AZ2"/>
      <c r="BA2"/>
      <c r="BB2"/>
      <c r="BC2"/>
      <c r="BD2"/>
      <c r="BE2"/>
      <c r="BF2"/>
      <c r="BG2" s="50"/>
      <c r="BH2" s="50"/>
      <c r="BJ2" s="50"/>
      <c r="BK2" s="50"/>
      <c r="BT2" s="50"/>
      <c r="BX2" s="50"/>
      <c r="BY2" s="52"/>
      <c r="BZ2" s="50"/>
      <c r="CA2" s="50"/>
      <c r="CB2" s="50"/>
      <c r="CC2" s="50"/>
      <c r="CE2" s="50"/>
      <c r="CF2" s="50"/>
      <c r="CG2" s="50"/>
      <c r="CO2" s="50"/>
      <c r="CS2" s="50"/>
      <c r="CT2" s="52"/>
      <c r="CU2" s="50"/>
      <c r="CV2" s="50"/>
      <c r="CW2" s="50"/>
      <c r="CX2" s="50"/>
      <c r="CZ2" s="50"/>
      <c r="DA2" s="50"/>
      <c r="DO2" s="50"/>
      <c r="DP2" s="50"/>
      <c r="DS2" s="50"/>
      <c r="DT2" s="50"/>
      <c r="DU2" s="50"/>
      <c r="DZ2" s="50"/>
      <c r="EA2" s="50"/>
    </row>
    <row r="3" spans="1:138">
      <c r="H3" t="s">
        <v>39</v>
      </c>
      <c r="J3" t="s">
        <v>40</v>
      </c>
      <c r="L3" s="66"/>
      <c r="M3" s="13"/>
      <c r="N3" s="20">
        <f>T4/S4</f>
        <v>0.37735849056603771</v>
      </c>
      <c r="O3" s="39">
        <f>T2-N3*S2</f>
        <v>-6.6547169811320757</v>
      </c>
      <c r="R3" s="29" t="s">
        <v>46</v>
      </c>
      <c r="S3" s="12">
        <v>40.5</v>
      </c>
      <c r="T3" s="12">
        <v>33.6</v>
      </c>
      <c r="U3" s="10"/>
      <c r="V3" s="30"/>
      <c r="W3" s="30"/>
      <c r="X3" s="30"/>
      <c r="Z3" s="21">
        <f>(T3-T2)/(S3-S2)</f>
        <v>1.2724014336917564</v>
      </c>
      <c r="AA3" s="12">
        <f>T2-Z3*S2</f>
        <v>-17.93225806451613</v>
      </c>
      <c r="AJ3" s="66"/>
      <c r="AK3" s="13"/>
      <c r="AL3" s="20">
        <f>AR4/AQ4</f>
        <v>0.37735849056603771</v>
      </c>
      <c r="AM3" s="39">
        <f>AR2-AL3*AQ2</f>
        <v>-6.6547169811320757</v>
      </c>
      <c r="AN3"/>
      <c r="AO3"/>
      <c r="AP3" s="29" t="s">
        <v>46</v>
      </c>
      <c r="AQ3" s="12">
        <v>23.5</v>
      </c>
      <c r="AR3" s="12">
        <v>35</v>
      </c>
      <c r="AS3" s="10"/>
      <c r="AT3" s="30"/>
      <c r="AU3" s="30"/>
      <c r="AV3" s="30"/>
      <c r="AW3"/>
      <c r="AX3" s="21">
        <f>(AR3-AR2)/(AQ3-AQ2)</f>
        <v>3.3853211009174311</v>
      </c>
      <c r="AY3" s="12">
        <f>AR2-AX3*AQ2</f>
        <v>-44.555045871559628</v>
      </c>
      <c r="AZ3"/>
      <c r="BA3"/>
      <c r="BB3"/>
      <c r="BC3"/>
      <c r="BD3"/>
      <c r="BE3"/>
      <c r="BF3"/>
      <c r="BJ3" s="50"/>
      <c r="BK3" s="50"/>
      <c r="BQ3" s="57"/>
      <c r="BR3" s="57"/>
      <c r="BT3" s="58"/>
      <c r="BX3" s="50"/>
      <c r="BY3" s="52"/>
      <c r="BZ3" s="50"/>
      <c r="CE3" s="50"/>
      <c r="CL3" s="57"/>
      <c r="CM3" s="57"/>
      <c r="CO3" s="58"/>
      <c r="CS3" s="50"/>
      <c r="CT3" s="52"/>
      <c r="CU3" s="50"/>
      <c r="CZ3" s="50"/>
      <c r="DA3" s="50"/>
      <c r="DO3" s="58"/>
      <c r="DP3" s="58"/>
      <c r="DS3" s="50"/>
      <c r="DT3" s="50"/>
      <c r="DU3" s="50"/>
      <c r="DW3" s="51"/>
      <c r="DX3" s="51"/>
      <c r="DZ3" s="50"/>
      <c r="EA3" s="50"/>
    </row>
    <row r="4" spans="1:138">
      <c r="L4" s="66"/>
      <c r="M4" s="13"/>
      <c r="N4" s="20"/>
      <c r="O4" s="39"/>
      <c r="R4" s="29" t="s">
        <v>47</v>
      </c>
      <c r="S4" s="12">
        <v>-15.9</v>
      </c>
      <c r="T4" s="12">
        <v>-6</v>
      </c>
      <c r="U4" s="10"/>
      <c r="V4" s="10"/>
      <c r="W4" s="10"/>
      <c r="X4" s="29"/>
      <c r="Z4" s="19"/>
      <c r="AA4" s="12"/>
      <c r="AJ4" s="66"/>
      <c r="AK4" s="13"/>
      <c r="AL4" s="20"/>
      <c r="AM4" s="39"/>
      <c r="AN4"/>
      <c r="AO4"/>
      <c r="AP4" s="29" t="s">
        <v>47</v>
      </c>
      <c r="AQ4" s="12">
        <v>-15.9</v>
      </c>
      <c r="AR4" s="12">
        <v>-6</v>
      </c>
      <c r="AS4" s="10"/>
      <c r="AT4" s="10"/>
      <c r="AU4" s="10"/>
      <c r="AV4" s="29"/>
      <c r="AW4"/>
      <c r="AX4" s="19"/>
      <c r="AY4" s="12"/>
      <c r="AZ4"/>
      <c r="BA4"/>
      <c r="BB4"/>
      <c r="BC4"/>
      <c r="BD4"/>
      <c r="BE4"/>
      <c r="BF4"/>
      <c r="BJ4" s="50"/>
      <c r="BK4" s="50"/>
      <c r="BT4" s="58"/>
      <c r="BU4" s="58"/>
      <c r="BX4" s="50"/>
      <c r="BY4" s="52"/>
      <c r="BZ4" s="50"/>
      <c r="CE4" s="50"/>
      <c r="CF4" s="50"/>
      <c r="CO4" s="58"/>
      <c r="CP4" s="58"/>
      <c r="CS4" s="50"/>
      <c r="CT4" s="52"/>
      <c r="CU4" s="50"/>
      <c r="CZ4" s="50"/>
      <c r="DA4" s="50"/>
      <c r="DO4" s="58"/>
      <c r="DP4" s="58"/>
      <c r="DS4" s="50"/>
      <c r="DT4" s="50"/>
      <c r="DU4" s="50"/>
      <c r="DV4" s="50"/>
      <c r="DW4" s="50"/>
      <c r="DX4" s="50"/>
      <c r="DZ4" s="50"/>
      <c r="EA4" s="50"/>
    </row>
    <row r="5" spans="1:138" ht="30">
      <c r="L5" s="66"/>
      <c r="M5" s="13"/>
      <c r="N5" s="56" t="s">
        <v>52</v>
      </c>
      <c r="O5" s="23" t="s">
        <v>44</v>
      </c>
      <c r="P5" s="23" t="s">
        <v>48</v>
      </c>
      <c r="Q5" s="23" t="s">
        <v>49</v>
      </c>
      <c r="R5" s="24" t="s">
        <v>50</v>
      </c>
      <c r="S5" s="24" t="s">
        <v>51</v>
      </c>
      <c r="T5" s="23" t="s">
        <v>53</v>
      </c>
      <c r="U5" s="23" t="s">
        <v>54</v>
      </c>
      <c r="Z5" s="55" t="s">
        <v>42</v>
      </c>
      <c r="AA5" s="26" t="s">
        <v>48</v>
      </c>
      <c r="AB5" s="26" t="s">
        <v>49</v>
      </c>
      <c r="AC5" s="25" t="s">
        <v>50</v>
      </c>
      <c r="AD5" s="25" t="s">
        <v>51</v>
      </c>
      <c r="AJ5" s="66"/>
      <c r="AK5" s="13"/>
      <c r="AL5" s="56" t="s">
        <v>52</v>
      </c>
      <c r="AM5" s="23" t="s">
        <v>44</v>
      </c>
      <c r="AN5" s="23" t="s">
        <v>48</v>
      </c>
      <c r="AO5" s="23" t="s">
        <v>49</v>
      </c>
      <c r="AP5" s="24" t="s">
        <v>50</v>
      </c>
      <c r="AQ5" s="24" t="s">
        <v>51</v>
      </c>
      <c r="AR5" s="23" t="s">
        <v>53</v>
      </c>
      <c r="AS5" s="23" t="s">
        <v>54</v>
      </c>
      <c r="AT5"/>
      <c r="AU5"/>
      <c r="AV5"/>
      <c r="AW5"/>
      <c r="AX5" s="55" t="s">
        <v>42</v>
      </c>
      <c r="AY5" s="26" t="s">
        <v>48</v>
      </c>
      <c r="AZ5" s="26" t="s">
        <v>49</v>
      </c>
      <c r="BA5" s="25" t="s">
        <v>50</v>
      </c>
      <c r="BB5" s="25" t="s">
        <v>51</v>
      </c>
      <c r="BC5"/>
      <c r="BD5"/>
      <c r="BE5"/>
      <c r="BF5"/>
      <c r="BH5" s="50"/>
      <c r="BI5" s="50"/>
      <c r="BJ5" s="59"/>
      <c r="BK5" s="60"/>
      <c r="BL5" s="60"/>
      <c r="BM5" s="59"/>
      <c r="BN5" s="59"/>
      <c r="BS5" s="50"/>
      <c r="BT5" s="60"/>
      <c r="BU5" s="61"/>
      <c r="BV5" s="61"/>
      <c r="BW5" s="61"/>
      <c r="BX5" s="59"/>
      <c r="BY5" s="59"/>
      <c r="BZ5" s="61"/>
      <c r="CA5" s="61"/>
      <c r="CC5" s="50"/>
      <c r="CD5" s="50"/>
      <c r="CE5" s="59"/>
      <c r="CF5" s="60"/>
      <c r="CG5" s="60"/>
      <c r="CH5" s="59"/>
      <c r="CI5" s="59"/>
      <c r="CN5" s="50"/>
      <c r="CO5" s="60"/>
      <c r="CP5" s="61"/>
      <c r="CQ5" s="61"/>
      <c r="CR5" s="61"/>
      <c r="CS5" s="59"/>
      <c r="CT5" s="59"/>
      <c r="CU5" s="61"/>
      <c r="CV5" s="61"/>
      <c r="CX5" s="50"/>
      <c r="CY5" s="50"/>
      <c r="CZ5" s="59"/>
      <c r="DA5" s="60"/>
      <c r="DB5" s="60"/>
      <c r="DC5" s="59"/>
      <c r="DD5" s="59"/>
      <c r="DO5" s="60"/>
      <c r="DP5" s="61"/>
      <c r="DQ5" s="61"/>
      <c r="DR5" s="61"/>
      <c r="DS5" s="59"/>
      <c r="DT5" s="59"/>
      <c r="DU5" s="61"/>
      <c r="DV5" s="61"/>
      <c r="DZ5" s="59"/>
      <c r="EA5" s="60"/>
      <c r="EB5" s="60"/>
      <c r="EC5" s="59"/>
      <c r="ED5" s="59"/>
    </row>
    <row r="6" spans="1:138">
      <c r="A6">
        <v>1</v>
      </c>
      <c r="B6" s="8" t="s">
        <v>122</v>
      </c>
      <c r="C6" s="15">
        <v>43153</v>
      </c>
      <c r="D6" s="3">
        <v>0.5</v>
      </c>
      <c r="E6" s="41">
        <f>C6+D6</f>
        <v>43153.5</v>
      </c>
      <c r="F6" s="4"/>
      <c r="H6" s="5">
        <v>43.499952586204536</v>
      </c>
      <c r="I6" s="5">
        <v>-3.1767491874329368</v>
      </c>
      <c r="J6" s="5">
        <v>8.7499767912114397</v>
      </c>
      <c r="K6" s="5"/>
      <c r="L6" s="4"/>
      <c r="N6" s="42">
        <f>(J6-$T$3)/(H6-$S$3)</f>
        <v>-8.2834719865450221</v>
      </c>
      <c r="O6">
        <f>J6-N6*H6</f>
        <v>369.08061545507343</v>
      </c>
      <c r="P6">
        <f>(O6-$O$3)/($N$3-N6)</f>
        <v>43.383291409432736</v>
      </c>
      <c r="Q6">
        <f t="shared" ref="Q6" si="0">$N$3*P6+$O$3</f>
        <v>9.7163363809180119</v>
      </c>
      <c r="R6">
        <f>EXP((Q6-$T$2)/$T$4)</f>
        <v>0.1442718281343873</v>
      </c>
      <c r="S6">
        <v>1</v>
      </c>
      <c r="T6">
        <f>1/(S6/R6-S6+1)</f>
        <v>0.1442718281343873</v>
      </c>
      <c r="U6">
        <f t="shared" ref="U6" si="1">(S6/R6)/(S6/R6+1-S6)</f>
        <v>1</v>
      </c>
      <c r="V6" s="9">
        <f>AVERAGE(T6:T9)</f>
        <v>0.15052066362171002</v>
      </c>
      <c r="W6" s="7">
        <f>STDEV(T6:T9)</f>
        <v>3.3257636378314366E-2</v>
      </c>
      <c r="X6" s="9">
        <f>AVERAGE(U6:U9)</f>
        <v>0.98835681953915822</v>
      </c>
      <c r="Y6" s="7">
        <f>STDEV(U6:U9)</f>
        <v>1.5285898857439917E-2</v>
      </c>
      <c r="Z6" s="42">
        <f>J6-H6*$N$3</f>
        <v>-7.6650996564129112</v>
      </c>
      <c r="AA6">
        <f t="shared" ref="AA6" si="2">($AA$3-Z6)/($N$3-$Z$3)</f>
        <v>11.471134973979771</v>
      </c>
      <c r="AB6">
        <f t="shared" ref="AB6" si="3">$N$3*AA6+Z6</f>
        <v>-3.3363694775526209</v>
      </c>
      <c r="AC6">
        <f>EXP((J6-AB6)/$T$4)</f>
        <v>0.13340161424402766</v>
      </c>
      <c r="AD6">
        <v>1</v>
      </c>
      <c r="AE6" s="9">
        <f>AVERAGE(AC6:AC9)</f>
        <v>0.14733724685301874</v>
      </c>
      <c r="AF6" s="7">
        <f>STDEV(AC6:AC9)</f>
        <v>6.4611090830556397E-2</v>
      </c>
      <c r="AG6" s="9">
        <f>AVERAGE(AD6:AD9)</f>
        <v>0.9333053331448844</v>
      </c>
      <c r="AH6" s="7">
        <f>STDEV(AD6:AD9)</f>
        <v>8.0548513898690291E-2</v>
      </c>
      <c r="AJ6" s="4"/>
      <c r="AK6"/>
      <c r="AL6" s="42">
        <f>(J6-$AR$3)/(H6-$AQ$3)</f>
        <v>-1.312504271979883</v>
      </c>
      <c r="AM6">
        <f>J6-AL6*H6</f>
        <v>65.843850391527255</v>
      </c>
      <c r="AN6">
        <f>(AM6-$AM$3)/($AL$3-AL6)</f>
        <v>42.902044461547945</v>
      </c>
      <c r="AO6">
        <f>$AL$3*AN6+$AM$3</f>
        <v>9.5347337590746939</v>
      </c>
      <c r="AP6">
        <f>EXP((AO6-$AR$2)/$AR$4)</f>
        <v>0.14870527383868501</v>
      </c>
      <c r="AQ6">
        <v>1</v>
      </c>
      <c r="AR6">
        <f>1/(AQ6/AP6-AQ6+1)</f>
        <v>0.14870527383868501</v>
      </c>
      <c r="AS6">
        <f>(AQ6/AP6)/(AQ6/AP6+1-AQ6)</f>
        <v>1</v>
      </c>
      <c r="AT6" s="9">
        <f>AVERAGE(AR6:AR9)</f>
        <v>0.14488371010005563</v>
      </c>
      <c r="AU6" s="7">
        <f>STDEV(AR6:AR9)</f>
        <v>1.7128289736775361E-2</v>
      </c>
      <c r="AV6" s="9">
        <f>AVERAGE(AS6:AS9)</f>
        <v>0.99243652896183066</v>
      </c>
      <c r="AW6" s="7">
        <f>STDEV(AS6:AS9)</f>
        <v>9.7405229158015003E-3</v>
      </c>
      <c r="AX6" s="42">
        <f t="shared" ref="AX6" si="4">J6-H6*$AL$3</f>
        <v>-7.6650996564129112</v>
      </c>
      <c r="AY6">
        <f t="shared" ref="AY6:AY29" si="5">($AY$3-AX6)/($N$3-$AX$3)</f>
        <v>12.264097328934946</v>
      </c>
      <c r="AZ6">
        <f t="shared" ref="AZ6" si="6">$AL$3*AY6+AX6</f>
        <v>-3.0371384002110453</v>
      </c>
      <c r="BA6">
        <f t="shared" ref="BA6" si="7">EXP((J6-AZ6)/$AR$4)</f>
        <v>0.14022328996898092</v>
      </c>
      <c r="BB6">
        <v>1</v>
      </c>
      <c r="BC6" s="9">
        <f>AVERAGE(BA6:BA9)</f>
        <v>0.14047783546021275</v>
      </c>
      <c r="BD6" s="7">
        <f>STDEV(BA6:BA9)</f>
        <v>3.6492073038951363E-2</v>
      </c>
      <c r="BE6" s="9">
        <f>AVERAGE(BB6:BB9)</f>
        <v>0.94920274409694105</v>
      </c>
      <c r="BF6" s="7">
        <f>STDEV(BB6:BB9)</f>
        <v>6.1348885391560505E-2</v>
      </c>
      <c r="BO6" s="62"/>
      <c r="BQ6" s="52"/>
      <c r="BR6" s="52"/>
      <c r="BS6" s="58"/>
      <c r="CB6" s="62"/>
      <c r="CK6" s="52"/>
      <c r="CL6" s="52"/>
      <c r="CM6" s="52"/>
      <c r="CN6" s="58"/>
      <c r="DG6" s="57"/>
      <c r="DW6" s="62"/>
      <c r="EH6" s="57"/>
    </row>
    <row r="7" spans="1:138">
      <c r="B7" s="5" t="s">
        <v>123</v>
      </c>
      <c r="C7" s="15">
        <f>C6</f>
        <v>43153</v>
      </c>
      <c r="D7" s="3"/>
      <c r="E7" s="41"/>
      <c r="F7" s="4"/>
      <c r="H7" s="5">
        <v>40.597007560624789</v>
      </c>
      <c r="I7" s="5">
        <v>-12.233558357812147</v>
      </c>
      <c r="J7" s="5">
        <v>12.717776609087657</v>
      </c>
      <c r="K7" s="5"/>
      <c r="L7" s="4"/>
      <c r="N7" s="42">
        <f>(J7-$T$3)/(H7-$S$3)</f>
        <v>-215.26387486107134</v>
      </c>
      <c r="O7">
        <f>J7-N7*H7</f>
        <v>8751.7869318733901</v>
      </c>
      <c r="P7">
        <f>(O7-$O$3)/($N$3-N7)</f>
        <v>40.615802055687972</v>
      </c>
      <c r="Q7">
        <f t="shared" ref="Q7:Q8" si="8">$N$3*P7+$O$3</f>
        <v>8.6720007757313091</v>
      </c>
      <c r="R7">
        <f>EXP((Q7-$T$2)/$T$4)</f>
        <v>0.17170109575686615</v>
      </c>
      <c r="S7">
        <f>(J7-$T$3)/(Q7-$T$3)</f>
        <v>0.83770154207091052</v>
      </c>
      <c r="T7">
        <f>1/(S7/R7-S7+1)</f>
        <v>0.1983680350074864</v>
      </c>
      <c r="U7">
        <f t="shared" ref="U7:U8" si="9">(S7/R7)/(S7/R7+1-S7)</f>
        <v>0.9678051738158614</v>
      </c>
      <c r="Z7" s="42">
        <f>J7-H7*$N$3</f>
        <v>-2.6018488854877333</v>
      </c>
      <c r="AA7">
        <f t="shared" ref="AA7:AA8" si="10">($AA$3-Z7)/($N$3-$Z$3)</f>
        <v>17.128126976221598</v>
      </c>
      <c r="AB7">
        <f t="shared" ref="AB7:AB8" si="11">$N$3*AA7+Z7</f>
        <v>3.8615952564826808</v>
      </c>
      <c r="AC7">
        <f>EXP((J7-AB7)/$T$4)</f>
        <v>0.22854315474894632</v>
      </c>
      <c r="AD7">
        <f>(AB7-$T$3)/($T$2-$T$3)</f>
        <v>0.83770154207091052</v>
      </c>
      <c r="AJ7" s="4"/>
      <c r="AK7"/>
      <c r="AL7" s="42">
        <f>(J7-$AR$3)/(H7-$AQ$3)</f>
        <v>-1.3032820692101319</v>
      </c>
      <c r="AM7">
        <f>J7-AL7*H7</f>
        <v>65.627128626438093</v>
      </c>
      <c r="AN7">
        <f>(AM7-$AM$3)/($AL$3-AL7)</f>
        <v>43.00850957518054</v>
      </c>
      <c r="AO7">
        <f>$AL$3*AN7+$AM$3</f>
        <v>9.5749092736530308</v>
      </c>
      <c r="AP7">
        <f>EXP((AO7-$AR$2)/$AR$4)</f>
        <v>0.1477128815529338</v>
      </c>
      <c r="AQ7">
        <f>(J7-$AR$3)/(AO7-$AR$3)</f>
        <v>0.87638717323522453</v>
      </c>
      <c r="AR7">
        <f>1/(AQ7/AP7-AQ7+1)</f>
        <v>0.16510756075578109</v>
      </c>
      <c r="AS7">
        <f>(AQ7/AP7)/(AQ7/AP7+1-AQ7)</f>
        <v>0.97959058769474106</v>
      </c>
      <c r="AT7"/>
      <c r="AU7"/>
      <c r="AV7"/>
      <c r="AW7"/>
      <c r="AX7" s="42">
        <f>J7-H7*$AL$3</f>
        <v>-2.6018488854877333</v>
      </c>
      <c r="AY7">
        <f>($AY$3-AX7)/($N$3-$AX$3)</f>
        <v>13.947379811736049</v>
      </c>
      <c r="AZ7">
        <f>$AL$3*AY7+AX7</f>
        <v>2.6613133076202091</v>
      </c>
      <c r="BA7">
        <f>EXP((J7-AZ7)/$AR$4)</f>
        <v>0.18710651658024999</v>
      </c>
      <c r="BB7">
        <f>(AZ7-$AR$3)/($AR$2-$AR$3)</f>
        <v>0.87638717323522464</v>
      </c>
      <c r="BC7"/>
      <c r="BD7"/>
      <c r="BE7"/>
      <c r="BF7"/>
      <c r="BQ7" s="52"/>
      <c r="BR7" s="52"/>
      <c r="BS7" s="58"/>
      <c r="CK7" s="52"/>
      <c r="CL7" s="52"/>
      <c r="CM7" s="52"/>
      <c r="CN7" s="58"/>
      <c r="DF7" s="57"/>
      <c r="DG7" s="57"/>
      <c r="DJ7" s="57"/>
    </row>
    <row r="8" spans="1:138">
      <c r="B8" s="5" t="s">
        <v>124</v>
      </c>
      <c r="C8" s="15">
        <f>C7</f>
        <v>43153</v>
      </c>
      <c r="D8" s="7"/>
      <c r="E8" s="41"/>
      <c r="F8" s="4"/>
      <c r="H8" s="5">
        <v>47.462453760023671</v>
      </c>
      <c r="I8" s="5">
        <v>-2.3877501726752293</v>
      </c>
      <c r="J8" s="5">
        <v>5.0221608165174514</v>
      </c>
      <c r="K8" s="5"/>
      <c r="L8" s="4"/>
      <c r="N8" s="42">
        <f t="shared" ref="N8:N29" si="12">(J8-$T$3)/(H8-$S$3)</f>
        <v>-4.1045643057003787</v>
      </c>
      <c r="O8">
        <f t="shared" ref="O8:O29" si="13">J8-N8*H8</f>
        <v>199.83485438086532</v>
      </c>
      <c r="P8">
        <f t="shared" ref="P8:P29" si="14">(O8-$O$3)/($N$3-N8)</f>
        <v>46.07164843044815</v>
      </c>
      <c r="Q8">
        <f t="shared" si="8"/>
        <v>10.730810728470999</v>
      </c>
      <c r="R8">
        <f t="shared" ref="R8:R29" si="15">EXP((Q8-$T$2)/$T$4)</f>
        <v>0.12182921142181398</v>
      </c>
      <c r="S8">
        <v>1</v>
      </c>
      <c r="T8">
        <f t="shared" ref="T8:T29" si="16">1/(S8/R8-S8+1)</f>
        <v>0.12182921142181398</v>
      </c>
      <c r="U8">
        <f t="shared" si="9"/>
        <v>1</v>
      </c>
      <c r="Z8" s="42">
        <f t="shared" ref="Z8:Z29" si="17">J8-H8*$N$3</f>
        <v>-12.88819909292544</v>
      </c>
      <c r="AA8">
        <f t="shared" si="10"/>
        <v>5.6355496798573119</v>
      </c>
      <c r="AB8">
        <f t="shared" si="11"/>
        <v>-10.761576572224568</v>
      </c>
      <c r="AC8">
        <f t="shared" ref="AC8:AC29" si="18">EXP((J8-AB8)/$T$4)</f>
        <v>7.2033578680273991E-2</v>
      </c>
      <c r="AD8">
        <v>1</v>
      </c>
      <c r="AJ8" s="4"/>
      <c r="AK8"/>
      <c r="AL8" s="42">
        <f t="shared" ref="AL8:AL29" si="19">(J8-$AR$3)/(H8-$AQ$3)</f>
        <v>-1.2510337832552978</v>
      </c>
      <c r="AM8">
        <f t="shared" ref="AM8:AM29" si="20">J8-AL8*H8</f>
        <v>64.399293906499494</v>
      </c>
      <c r="AN8">
        <f t="shared" ref="AN8:AN29" si="21">(AM8-$AM$3)/($AL$3-AL8)</f>
        <v>43.63445591699454</v>
      </c>
      <c r="AO8">
        <f t="shared" ref="AO8:AO29" si="22">$AL$3*AN8+$AM$3</f>
        <v>9.8111154403752963</v>
      </c>
      <c r="AP8">
        <f t="shared" ref="AP8:AP29" si="23">EXP((AO8-$AR$2)/$AR$4)</f>
        <v>0.14201074242018519</v>
      </c>
      <c r="AQ8">
        <v>1</v>
      </c>
      <c r="AR8">
        <f t="shared" ref="AR8:AR29" si="24">1/(AQ8/AP8-AQ8+1)</f>
        <v>0.14201074242018519</v>
      </c>
      <c r="AS8">
        <f t="shared" ref="AS8:AS29" si="25">(AQ8/AP8)/(AQ8/AP8+1-AQ8)</f>
        <v>1</v>
      </c>
      <c r="AT8"/>
      <c r="AU8"/>
      <c r="AV8"/>
      <c r="AW8"/>
      <c r="AX8" s="42">
        <f t="shared" ref="AX8:AX10" si="26">J8-H8*$AL$3</f>
        <v>-12.88819909292544</v>
      </c>
      <c r="AY8">
        <f t="shared" si="5"/>
        <v>10.527673006857899</v>
      </c>
      <c r="AZ8">
        <f t="shared" ref="AZ8:AZ10" si="27">$AL$3*AY8+AX8</f>
        <v>-8.9154922978847235</v>
      </c>
      <c r="BA8">
        <f t="shared" ref="BA8:BA10" si="28">EXP((J8-AZ8)/$AR$4)</f>
        <v>9.7984871396479156E-2</v>
      </c>
      <c r="BB8">
        <v>1</v>
      </c>
      <c r="BC8"/>
      <c r="BD8"/>
      <c r="BE8"/>
      <c r="BF8"/>
      <c r="BQ8" s="52"/>
      <c r="BR8" s="52"/>
      <c r="BS8" s="58"/>
      <c r="CK8" s="52"/>
      <c r="CL8" s="52"/>
      <c r="CM8" s="52"/>
      <c r="CN8" s="58"/>
      <c r="DF8" s="57"/>
      <c r="DG8" s="57"/>
      <c r="DJ8" s="57"/>
    </row>
    <row r="9" spans="1:138">
      <c r="A9" s="7"/>
      <c r="B9" s="8" t="s">
        <v>125</v>
      </c>
      <c r="C9" s="15">
        <f>C8</f>
        <v>43153</v>
      </c>
      <c r="D9" s="7"/>
      <c r="E9" s="41"/>
      <c r="F9" s="4"/>
      <c r="H9" s="5">
        <v>45.119872343466042</v>
      </c>
      <c r="I9" s="5">
        <v>-9.5521097322421866</v>
      </c>
      <c r="J9" s="5">
        <v>12.980698191153829</v>
      </c>
      <c r="K9" s="5"/>
      <c r="L9" s="4"/>
      <c r="N9" s="42">
        <f t="shared" si="12"/>
        <v>-4.4631756628531898</v>
      </c>
      <c r="O9">
        <f t="shared" si="13"/>
        <v>214.3586143455542</v>
      </c>
      <c r="P9">
        <f t="shared" si="14"/>
        <v>45.658872414022369</v>
      </c>
      <c r="Q9">
        <f t="shared" ref="Q9:Q29" si="29">$N$3*P9+$O$3</f>
        <v>10.575046193970703</v>
      </c>
      <c r="R9">
        <f t="shared" si="15"/>
        <v>0.12503340146409289</v>
      </c>
      <c r="S9">
        <f t="shared" ref="S9:S28" si="30">(J9-$T$3)/(Q9-$T$3)</f>
        <v>0.89551979050862718</v>
      </c>
      <c r="T9">
        <f t="shared" si="16"/>
        <v>0.13761357992315243</v>
      </c>
      <c r="U9">
        <f t="shared" ref="U9:U29" si="31">(S9/R9)/(S9/R9+1-S9)</f>
        <v>0.98562210434077124</v>
      </c>
      <c r="Z9" s="42">
        <f t="shared" si="17"/>
        <v>-4.0456687309088277</v>
      </c>
      <c r="AA9">
        <f t="shared" ref="AA9:AA29" si="32">($AA$3-Z9)/($N$3-$Z$3)</f>
        <v>15.514997844809304</v>
      </c>
      <c r="AB9">
        <f t="shared" ref="AB9:AB29" si="33">$N$3*AA9+Z9</f>
        <v>1.8090474369437395</v>
      </c>
      <c r="AC9">
        <f t="shared" si="18"/>
        <v>0.15537063973882695</v>
      </c>
      <c r="AD9">
        <f t="shared" ref="AD9:AD28" si="34">(AB9-$T$3)/($T$2-$T$3)</f>
        <v>0.89551979050862707</v>
      </c>
      <c r="AJ9" s="4"/>
      <c r="AK9"/>
      <c r="AL9" s="42">
        <f t="shared" si="19"/>
        <v>-1.0184751074860461</v>
      </c>
      <c r="AM9">
        <f t="shared" si="20"/>
        <v>58.934165025922084</v>
      </c>
      <c r="AN9">
        <f t="shared" si="21"/>
        <v>46.989040884661954</v>
      </c>
      <c r="AO9">
        <f t="shared" si="22"/>
        <v>11.076996560249793</v>
      </c>
      <c r="AP9">
        <f t="shared" si="23"/>
        <v>0.11499889492169389</v>
      </c>
      <c r="AQ9">
        <f t="shared" ref="AQ9:AQ28" si="35">(J9-$AR$3)/(AO9-$AR$3)</f>
        <v>0.92042380315253958</v>
      </c>
      <c r="AR9">
        <f t="shared" si="24"/>
        <v>0.12371126338557131</v>
      </c>
      <c r="AS9">
        <f t="shared" si="25"/>
        <v>0.99015552815258179</v>
      </c>
      <c r="AT9"/>
      <c r="AU9"/>
      <c r="AV9"/>
      <c r="AW9"/>
      <c r="AX9" s="42">
        <f t="shared" si="26"/>
        <v>-4.0456687309088277</v>
      </c>
      <c r="AY9">
        <f t="shared" si="5"/>
        <v>13.467380545637317</v>
      </c>
      <c r="AZ9">
        <f t="shared" si="27"/>
        <v>1.0363616636712916</v>
      </c>
      <c r="BA9">
        <f t="shared" si="28"/>
        <v>0.13659666389514091</v>
      </c>
      <c r="BB9">
        <f t="shared" ref="BB9" si="36">(AZ9-$AR$3)/($AR$2-$AR$3)</f>
        <v>0.92042380315253947</v>
      </c>
      <c r="BC9"/>
      <c r="BD9"/>
      <c r="BE9"/>
      <c r="BF9"/>
      <c r="BQ9" s="52"/>
      <c r="BR9" s="52"/>
      <c r="BS9" s="58"/>
      <c r="CK9" s="52"/>
      <c r="CL9" s="52"/>
      <c r="CM9" s="52"/>
      <c r="CN9" s="58"/>
      <c r="DF9" s="57"/>
      <c r="DG9" s="57"/>
      <c r="DJ9" s="57"/>
    </row>
    <row r="10" spans="1:138">
      <c r="A10" s="7">
        <v>2</v>
      </c>
      <c r="B10" s="8" t="s">
        <v>126</v>
      </c>
      <c r="C10" s="15">
        <v>43154</v>
      </c>
      <c r="D10" s="3">
        <v>0.625</v>
      </c>
      <c r="E10" s="41">
        <f t="shared" ref="E10:E27" si="37">C10+D10</f>
        <v>43154.625</v>
      </c>
      <c r="F10" s="4"/>
      <c r="H10" s="5">
        <v>42.000903910204947</v>
      </c>
      <c r="I10" s="5">
        <v>-0.1062623014479458</v>
      </c>
      <c r="J10" s="5">
        <v>8.2768245808293983</v>
      </c>
      <c r="K10" s="5"/>
      <c r="L10" s="4"/>
      <c r="N10" s="42">
        <f t="shared" si="12"/>
        <v>-16.871949794382736</v>
      </c>
      <c r="O10">
        <f t="shared" si="13"/>
        <v>716.91396667250081</v>
      </c>
      <c r="P10">
        <f t="shared" si="14"/>
        <v>41.947692724872745</v>
      </c>
      <c r="Q10">
        <f t="shared" si="29"/>
        <v>9.1746010282538641</v>
      </c>
      <c r="R10">
        <f t="shared" si="15"/>
        <v>0.15790418751271801</v>
      </c>
      <c r="S10">
        <v>1</v>
      </c>
      <c r="T10">
        <f t="shared" si="16"/>
        <v>0.15790418751271801</v>
      </c>
      <c r="U10">
        <f t="shared" si="31"/>
        <v>1</v>
      </c>
      <c r="V10" s="9">
        <f>AVERAGE(T10:T13)</f>
        <v>0.16298833304459528</v>
      </c>
      <c r="W10" s="7">
        <f>STDEV(T10:T13)</f>
        <v>1.4184313573974757E-2</v>
      </c>
      <c r="X10" s="9">
        <f>AVERAGE(U10:U13)</f>
        <v>0.98463312983275364</v>
      </c>
      <c r="Y10" s="7">
        <f>STDEV(U10:U13)</f>
        <v>1.7976280037375149E-2</v>
      </c>
      <c r="Z10" s="42">
        <f t="shared" si="17"/>
        <v>-7.5725731211347309</v>
      </c>
      <c r="AA10">
        <f t="shared" si="32"/>
        <v>11.574511617512711</v>
      </c>
      <c r="AB10">
        <f t="shared" si="33"/>
        <v>-3.204832888111067</v>
      </c>
      <c r="AC10">
        <f t="shared" si="18"/>
        <v>0.14754684238063492</v>
      </c>
      <c r="AD10">
        <v>1</v>
      </c>
      <c r="AE10" s="9">
        <f>AVERAGE(AC10:AC13)</f>
        <v>0.16360719009657923</v>
      </c>
      <c r="AF10" s="7">
        <f>STDEV(AC10:AC13)</f>
        <v>3.9210781523344632E-2</v>
      </c>
      <c r="AG10" s="9">
        <f>AVERAGE(AD10:AD13)</f>
        <v>0.90280151167116607</v>
      </c>
      <c r="AH10" s="7">
        <f>STDEV(AD10:AD13)</f>
        <v>0.11242785976209443</v>
      </c>
      <c r="AJ10" s="4"/>
      <c r="AK10"/>
      <c r="AL10" s="42">
        <f t="shared" si="19"/>
        <v>-1.4444253939630656</v>
      </c>
      <c r="AM10">
        <f t="shared" si="20"/>
        <v>68.943996758132045</v>
      </c>
      <c r="AN10">
        <f t="shared" si="21"/>
        <v>41.497081174809587</v>
      </c>
      <c r="AO10">
        <f t="shared" si="22"/>
        <v>9.004558933890408</v>
      </c>
      <c r="AP10">
        <f t="shared" si="23"/>
        <v>0.16244326299466577</v>
      </c>
      <c r="AQ10">
        <v>1</v>
      </c>
      <c r="AR10">
        <f t="shared" si="24"/>
        <v>0.16244326299466577</v>
      </c>
      <c r="AS10">
        <f t="shared" si="25"/>
        <v>1</v>
      </c>
      <c r="AT10" s="9">
        <f>AVERAGE(AR10:AR13)</f>
        <v>0.1570080072268023</v>
      </c>
      <c r="AU10" s="7">
        <f>STDEV(AR10:AR13)</f>
        <v>4.0435767711242056E-2</v>
      </c>
      <c r="AV10" s="9">
        <f>AVERAGE(AS10:AS13)</f>
        <v>0.99056947111703009</v>
      </c>
      <c r="AW10" s="7">
        <f>STDEV(AS10:AS13)</f>
        <v>1.100175773614495E-2</v>
      </c>
      <c r="AX10" s="42">
        <f t="shared" si="26"/>
        <v>-7.5725731211347309</v>
      </c>
      <c r="AY10">
        <f t="shared" si="5"/>
        <v>12.294857862646293</v>
      </c>
      <c r="AZ10">
        <f t="shared" si="27"/>
        <v>-2.9330041163625458</v>
      </c>
      <c r="BA10">
        <f t="shared" si="28"/>
        <v>0.15438515646998643</v>
      </c>
      <c r="BB10">
        <v>1</v>
      </c>
      <c r="BC10" s="9">
        <f>AVERAGE(BA10:BA13)</f>
        <v>0.15477687771877555</v>
      </c>
      <c r="BD10" s="7">
        <f>STDEV(BA10:BA13)</f>
        <v>8.0960067977959502E-3</v>
      </c>
      <c r="BE10" s="9">
        <f>AVERAGE(BB10:BB13)</f>
        <v>0.92596984559865814</v>
      </c>
      <c r="BF10" s="7">
        <f>STDEV(BB10:BB13)</f>
        <v>8.5629436839000858E-2</v>
      </c>
      <c r="BO10" s="62"/>
      <c r="BQ10" s="52"/>
      <c r="BR10" s="52"/>
      <c r="BS10" s="58"/>
      <c r="CB10" s="62"/>
      <c r="CK10" s="52"/>
      <c r="CL10" s="52"/>
      <c r="CM10" s="52"/>
      <c r="CN10" s="58"/>
      <c r="DF10" s="57"/>
      <c r="DG10" s="57"/>
      <c r="DJ10" s="57"/>
      <c r="DW10" s="62"/>
      <c r="EH10" s="57"/>
    </row>
    <row r="11" spans="1:138">
      <c r="A11" s="7"/>
      <c r="B11" s="8" t="s">
        <v>127</v>
      </c>
      <c r="C11" s="15">
        <f>C10</f>
        <v>43154</v>
      </c>
      <c r="D11" s="3"/>
      <c r="E11" s="41"/>
      <c r="F11" s="4"/>
      <c r="H11" s="5">
        <v>43.203142662002094</v>
      </c>
      <c r="I11" s="5">
        <v>-6.9214302858644494</v>
      </c>
      <c r="J11" s="5">
        <v>14.704018633401011</v>
      </c>
      <c r="K11" s="5"/>
      <c r="L11" s="4"/>
      <c r="N11" s="42">
        <f t="shared" si="12"/>
        <v>-6.9903751778323091</v>
      </c>
      <c r="O11">
        <f t="shared" si="13"/>
        <v>316.71019470220853</v>
      </c>
      <c r="P11">
        <f t="shared" si="14"/>
        <v>43.889332356069829</v>
      </c>
      <c r="Q11">
        <f t="shared" si="29"/>
        <v>9.9072952287055962</v>
      </c>
      <c r="R11">
        <f t="shared" si="15"/>
        <v>0.13975246365061431</v>
      </c>
      <c r="S11">
        <f t="shared" si="30"/>
        <v>0.79754428837913738</v>
      </c>
      <c r="T11">
        <f t="shared" si="16"/>
        <v>0.16922503958847987</v>
      </c>
      <c r="U11">
        <f t="shared" si="31"/>
        <v>0.96573942418604575</v>
      </c>
      <c r="V11" s="9"/>
      <c r="W11" s="7"/>
      <c r="X11" s="9"/>
      <c r="Y11" s="7"/>
      <c r="Z11" s="42">
        <f t="shared" si="17"/>
        <v>-1.5990540692412853</v>
      </c>
      <c r="AA11">
        <f t="shared" si="32"/>
        <v>18.248514354222067</v>
      </c>
      <c r="AB11">
        <f t="shared" si="33"/>
        <v>5.287177762540626</v>
      </c>
      <c r="AC11">
        <f t="shared" si="18"/>
        <v>0.20815475146605972</v>
      </c>
      <c r="AD11">
        <f t="shared" si="34"/>
        <v>0.79754428837913738</v>
      </c>
      <c r="AE11" s="9"/>
      <c r="AF11" s="7"/>
      <c r="AG11" s="9"/>
      <c r="AH11" s="7"/>
      <c r="AJ11" s="4"/>
      <c r="AK11"/>
      <c r="AL11" s="42">
        <f t="shared" si="19"/>
        <v>-1.0300885353553366</v>
      </c>
      <c r="AM11">
        <f t="shared" si="20"/>
        <v>59.207080580850409</v>
      </c>
      <c r="AN11">
        <f t="shared" si="21"/>
        <v>46.795223087608974</v>
      </c>
      <c r="AO11">
        <f t="shared" si="22"/>
        <v>11.003857768909047</v>
      </c>
      <c r="AP11">
        <f t="shared" si="23"/>
        <v>0.11640928701853964</v>
      </c>
      <c r="AQ11">
        <f t="shared" si="35"/>
        <v>0.84580184477745768</v>
      </c>
      <c r="AR11">
        <f t="shared" si="24"/>
        <v>0.13477166457923115</v>
      </c>
      <c r="AS11">
        <f t="shared" si="25"/>
        <v>0.97921845794561146</v>
      </c>
      <c r="AT11" s="9"/>
      <c r="AV11" s="9"/>
      <c r="AX11" s="42">
        <f t="shared" ref="AX11:AX29" si="38">J11-H11*$AL$3</f>
        <v>-1.5990540692412853</v>
      </c>
      <c r="AY11">
        <f t="shared" si="5"/>
        <v>14.28075989192571</v>
      </c>
      <c r="AZ11">
        <f t="shared" ref="AZ11:AZ29" si="39">$AL$3*AY11+AX11</f>
        <v>3.7899119277118123</v>
      </c>
      <c r="BA11">
        <f t="shared" ref="BA11:BA29" si="40">EXP((J11-AZ11)/$AR$4)</f>
        <v>0.16218497335582638</v>
      </c>
      <c r="BB11">
        <f t="shared" ref="BB11:BB28" si="41">(AZ11-$AR$3)/($AR$2-$AR$3)</f>
        <v>0.84580184477745768</v>
      </c>
      <c r="BC11" s="9"/>
      <c r="BE11" s="9"/>
      <c r="BQ11" s="52"/>
      <c r="BR11" s="52"/>
      <c r="BS11" s="58"/>
      <c r="CK11" s="52"/>
      <c r="CL11" s="52"/>
      <c r="CM11" s="52"/>
      <c r="CN11" s="58"/>
      <c r="DF11" s="57"/>
      <c r="DG11" s="57"/>
      <c r="DJ11" s="57"/>
    </row>
    <row r="12" spans="1:138">
      <c r="A12" s="7"/>
      <c r="B12" s="8" t="s">
        <v>128</v>
      </c>
      <c r="C12" s="15">
        <f>C11</f>
        <v>43154</v>
      </c>
      <c r="D12" s="7"/>
      <c r="E12" s="41"/>
      <c r="F12" s="4"/>
      <c r="H12" s="5">
        <v>39.842371556236159</v>
      </c>
      <c r="I12" s="5">
        <v>-1.768230738747989</v>
      </c>
      <c r="J12" s="5">
        <v>2.3531447175438092</v>
      </c>
      <c r="K12" s="5"/>
      <c r="L12" s="4"/>
      <c r="N12" s="42">
        <f t="shared" si="12"/>
        <v>47.514452239351698</v>
      </c>
      <c r="O12">
        <f t="shared" si="13"/>
        <v>-1890.7353156937438</v>
      </c>
      <c r="P12">
        <f t="shared" si="14"/>
        <v>39.970232546658636</v>
      </c>
      <c r="Q12">
        <f t="shared" si="29"/>
        <v>8.4283896402485396</v>
      </c>
      <c r="R12">
        <f t="shared" si="15"/>
        <v>0.17881593945522625</v>
      </c>
      <c r="S12">
        <v>1</v>
      </c>
      <c r="T12">
        <f t="shared" si="16"/>
        <v>0.17881593945522625</v>
      </c>
      <c r="U12">
        <f t="shared" si="31"/>
        <v>1</v>
      </c>
      <c r="Z12" s="42">
        <f t="shared" si="17"/>
        <v>-12.681712473488702</v>
      </c>
      <c r="AA12">
        <f t="shared" si="32"/>
        <v>5.866249917228755</v>
      </c>
      <c r="AB12">
        <f t="shared" si="33"/>
        <v>-10.468033259440116</v>
      </c>
      <c r="AC12">
        <f t="shared" si="18"/>
        <v>0.11802450622996681</v>
      </c>
      <c r="AD12">
        <v>1</v>
      </c>
      <c r="AJ12" s="4"/>
      <c r="AK12"/>
      <c r="AL12" s="42">
        <f t="shared" si="19"/>
        <v>-1.997681619837993</v>
      </c>
      <c r="AM12">
        <f t="shared" si="20"/>
        <v>81.945518066192847</v>
      </c>
      <c r="AN12">
        <f t="shared" si="21"/>
        <v>37.30473210082026</v>
      </c>
      <c r="AO12">
        <f t="shared" si="22"/>
        <v>7.422540415403871</v>
      </c>
      <c r="AP12">
        <f t="shared" si="23"/>
        <v>0.21145211010454365</v>
      </c>
      <c r="AQ12">
        <v>1</v>
      </c>
      <c r="AR12">
        <f t="shared" si="24"/>
        <v>0.21145211010454365</v>
      </c>
      <c r="AS12">
        <f t="shared" si="25"/>
        <v>1</v>
      </c>
      <c r="AT12"/>
      <c r="AU12"/>
      <c r="AV12"/>
      <c r="AW12"/>
      <c r="AX12" s="42">
        <f t="shared" si="38"/>
        <v>-12.681712473488702</v>
      </c>
      <c r="AY12">
        <f t="shared" si="5"/>
        <v>10.596319677772673</v>
      </c>
      <c r="AZ12">
        <f t="shared" si="39"/>
        <v>-8.6831012743292035</v>
      </c>
      <c r="BA12">
        <f t="shared" si="40"/>
        <v>0.15891682418349584</v>
      </c>
      <c r="BB12">
        <v>1</v>
      </c>
      <c r="BC12"/>
      <c r="BD12"/>
      <c r="BE12"/>
      <c r="BF12"/>
      <c r="BQ12" s="52"/>
      <c r="BR12" s="52"/>
      <c r="BS12" s="58"/>
      <c r="CK12" s="52"/>
      <c r="CL12" s="52"/>
      <c r="CM12" s="52"/>
      <c r="CN12" s="58"/>
      <c r="DF12" s="57"/>
      <c r="DG12" s="57"/>
      <c r="DJ12" s="57"/>
    </row>
    <row r="13" spans="1:138">
      <c r="A13" s="7"/>
      <c r="B13" s="8" t="s">
        <v>129</v>
      </c>
      <c r="C13" s="15">
        <f>C12</f>
        <v>43154</v>
      </c>
      <c r="D13" s="7"/>
      <c r="E13" s="41"/>
      <c r="F13" s="4"/>
      <c r="H13" s="5">
        <v>45.002184455309681</v>
      </c>
      <c r="I13" s="5">
        <v>-6.6759379092269366</v>
      </c>
      <c r="J13" s="5">
        <v>14.980421735638281</v>
      </c>
      <c r="K13" s="5"/>
      <c r="L13" s="4"/>
      <c r="N13" s="42">
        <f t="shared" si="12"/>
        <v>-4.1356764586583292</v>
      </c>
      <c r="O13">
        <f t="shared" si="13"/>
        <v>201.09489657566235</v>
      </c>
      <c r="P13">
        <f t="shared" si="14"/>
        <v>46.033238362689687</v>
      </c>
      <c r="Q13">
        <f t="shared" si="29"/>
        <v>10.716316363279127</v>
      </c>
      <c r="R13">
        <f t="shared" si="15"/>
        <v>0.12212387337023811</v>
      </c>
      <c r="S13">
        <f t="shared" si="30"/>
        <v>0.81366175830552689</v>
      </c>
      <c r="T13">
        <f t="shared" si="16"/>
        <v>0.14600816562195709</v>
      </c>
      <c r="U13">
        <f t="shared" si="31"/>
        <v>0.97279309514496903</v>
      </c>
      <c r="Z13" s="42">
        <f t="shared" si="17"/>
        <v>-2.0015346625917871</v>
      </c>
      <c r="AA13">
        <f t="shared" si="32"/>
        <v>17.798836943275798</v>
      </c>
      <c r="AB13">
        <f t="shared" si="33"/>
        <v>4.715007580153797</v>
      </c>
      <c r="AC13">
        <f t="shared" si="18"/>
        <v>0.18070266030965551</v>
      </c>
      <c r="AD13">
        <f t="shared" si="34"/>
        <v>0.81366175830552689</v>
      </c>
      <c r="AJ13" s="4"/>
      <c r="AK13"/>
      <c r="AL13" s="42">
        <f t="shared" si="19"/>
        <v>-0.93104857815588815</v>
      </c>
      <c r="AM13">
        <f t="shared" si="20"/>
        <v>56.879641586663368</v>
      </c>
      <c r="AN13">
        <f t="shared" si="21"/>
        <v>48.558556497143414</v>
      </c>
      <c r="AO13">
        <f t="shared" si="22"/>
        <v>11.669266602695625</v>
      </c>
      <c r="AP13">
        <f t="shared" si="23"/>
        <v>0.10418944672917213</v>
      </c>
      <c r="AQ13">
        <f t="shared" si="35"/>
        <v>0.85807753761717476</v>
      </c>
      <c r="AR13">
        <f t="shared" si="24"/>
        <v>0.11936499122876862</v>
      </c>
      <c r="AS13">
        <f t="shared" si="25"/>
        <v>0.98305942652250888</v>
      </c>
      <c r="AT13"/>
      <c r="AU13"/>
      <c r="AV13"/>
      <c r="AW13"/>
      <c r="AX13" s="42">
        <f t="shared" si="38"/>
        <v>-2.0015346625917871</v>
      </c>
      <c r="AY13">
        <f t="shared" si="5"/>
        <v>14.146954839972793</v>
      </c>
      <c r="AZ13">
        <f t="shared" si="39"/>
        <v>3.3369388619262477</v>
      </c>
      <c r="BA13">
        <f t="shared" si="40"/>
        <v>0.14362055686579359</v>
      </c>
      <c r="BB13">
        <f t="shared" si="41"/>
        <v>0.85807753761717487</v>
      </c>
      <c r="BC13"/>
      <c r="BD13"/>
      <c r="BE13"/>
      <c r="BF13"/>
      <c r="BQ13" s="52"/>
      <c r="BR13" s="52"/>
      <c r="BS13" s="58"/>
      <c r="CK13" s="52"/>
      <c r="CL13" s="52"/>
      <c r="CM13" s="52"/>
      <c r="CN13" s="58"/>
      <c r="DF13" s="57"/>
      <c r="DG13" s="57"/>
      <c r="DJ13" s="57"/>
    </row>
    <row r="14" spans="1:138">
      <c r="A14" s="7">
        <v>3</v>
      </c>
      <c r="B14" s="8" t="s">
        <v>130</v>
      </c>
      <c r="C14" s="15">
        <v>43155</v>
      </c>
      <c r="D14" s="3">
        <v>0.66666666666666663</v>
      </c>
      <c r="E14" s="41">
        <f t="shared" si="37"/>
        <v>43155.666666666664</v>
      </c>
      <c r="F14" s="4"/>
      <c r="H14" s="5">
        <v>40.801018161145784</v>
      </c>
      <c r="I14" s="5">
        <v>-1.3216488777352264</v>
      </c>
      <c r="J14" s="5">
        <v>2.4350236008167303</v>
      </c>
      <c r="K14" s="5"/>
      <c r="L14" s="4"/>
      <c r="N14" s="42">
        <f t="shared" si="12"/>
        <v>-103.53188086910808</v>
      </c>
      <c r="O14">
        <f t="shared" si="13"/>
        <v>4226.6411751988771</v>
      </c>
      <c r="P14">
        <f t="shared" si="14"/>
        <v>40.740322210682052</v>
      </c>
      <c r="Q14">
        <f t="shared" si="29"/>
        <v>8.7189895134649245</v>
      </c>
      <c r="R14">
        <f t="shared" si="15"/>
        <v>0.17036167777310576</v>
      </c>
      <c r="S14">
        <v>1</v>
      </c>
      <c r="T14">
        <f t="shared" si="16"/>
        <v>0.17036167777310576</v>
      </c>
      <c r="U14">
        <f t="shared" si="31"/>
        <v>1</v>
      </c>
      <c r="V14" s="9">
        <f>AVERAGE(T14:T17)</f>
        <v>0.20994585775415067</v>
      </c>
      <c r="W14" s="7">
        <f>STDEV(T14:T17)</f>
        <v>7.6864581419469613E-2</v>
      </c>
      <c r="X14" s="9">
        <f>AVERAGE(U14:U17)</f>
        <v>0.99420151300517257</v>
      </c>
      <c r="Y14" s="7">
        <f>STDEV(U14:U17)</f>
        <v>1.159697398965496E-2</v>
      </c>
      <c r="Z14" s="42">
        <f t="shared" si="17"/>
        <v>-12.961587026030733</v>
      </c>
      <c r="AA14">
        <f t="shared" si="32"/>
        <v>5.5535559233912775</v>
      </c>
      <c r="AB14">
        <f t="shared" si="33"/>
        <v>-10.865905545505722</v>
      </c>
      <c r="AC14">
        <f t="shared" si="18"/>
        <v>0.10895486943343742</v>
      </c>
      <c r="AD14">
        <v>1</v>
      </c>
      <c r="AE14" s="9">
        <f>AVERAGE(AC14:AC17)</f>
        <v>0.18573367790823489</v>
      </c>
      <c r="AF14" s="7">
        <f>STDEV(AC14:AC17)</f>
        <v>7.2234223311308174E-2</v>
      </c>
      <c r="AG14" s="9">
        <f>AVERAGE(AD14:AD17)</f>
        <v>0.96665710044480568</v>
      </c>
      <c r="AH14" s="7">
        <f>STDEV(AD14:AD17)</f>
        <v>6.6685799110389313E-2</v>
      </c>
      <c r="AJ14" s="4"/>
      <c r="AK14"/>
      <c r="AL14" s="42">
        <f t="shared" si="19"/>
        <v>-1.882257801007164</v>
      </c>
      <c r="AM14">
        <f t="shared" si="20"/>
        <v>79.233058323668359</v>
      </c>
      <c r="AN14">
        <f t="shared" si="21"/>
        <v>38.009893814760559</v>
      </c>
      <c r="AO14">
        <f t="shared" si="22"/>
        <v>7.6886391753813417</v>
      </c>
      <c r="AP14">
        <f t="shared" si="23"/>
        <v>0.2022791653014199</v>
      </c>
      <c r="AQ14">
        <v>1</v>
      </c>
      <c r="AR14">
        <f t="shared" si="24"/>
        <v>0.2022791653014199</v>
      </c>
      <c r="AS14">
        <f t="shared" si="25"/>
        <v>1</v>
      </c>
      <c r="AT14" s="9">
        <f>AVERAGE(AR14:AR17)</f>
        <v>0.22388192363825193</v>
      </c>
      <c r="AU14" s="7">
        <f>STDEV(AR14:AR17)</f>
        <v>9.7134288233216501E-2</v>
      </c>
      <c r="AV14" s="9">
        <f>AVERAGE(AS14:AS17)</f>
        <v>0.99617902348372944</v>
      </c>
      <c r="AW14" s="7">
        <f>STDEV(AS14:AS17)</f>
        <v>7.6419530325410592E-3</v>
      </c>
      <c r="AX14" s="42">
        <f t="shared" si="38"/>
        <v>-12.961587026030733</v>
      </c>
      <c r="AY14">
        <f t="shared" si="5"/>
        <v>10.503275119446419</v>
      </c>
      <c r="AZ14">
        <f t="shared" si="39"/>
        <v>-8.9980869809566126</v>
      </c>
      <c r="BA14">
        <f t="shared" si="40"/>
        <v>0.14874550845161322</v>
      </c>
      <c r="BB14">
        <v>1</v>
      </c>
      <c r="BC14" s="9">
        <f>AVERAGE(BA14:BA17)</f>
        <v>0.20320081963190642</v>
      </c>
      <c r="BD14" s="7">
        <f>STDEV(BA14:BA17)</f>
        <v>8.5014582442255404E-2</v>
      </c>
      <c r="BE14" s="9">
        <f>AVERAGE(BB14:BB17)</f>
        <v>0.97460474905835315</v>
      </c>
      <c r="BF14" s="7">
        <f>STDEV(BB14:BB17)</f>
        <v>5.079050188329421E-2</v>
      </c>
      <c r="BO14" s="62"/>
      <c r="BQ14" s="52"/>
      <c r="BR14" s="52"/>
      <c r="BS14" s="58"/>
      <c r="CB14" s="62"/>
      <c r="CK14" s="52"/>
      <c r="CL14" s="52"/>
      <c r="CM14" s="52"/>
      <c r="CN14" s="58"/>
      <c r="DF14" s="57"/>
      <c r="DG14" s="57"/>
      <c r="DJ14" s="57"/>
      <c r="DW14" s="62"/>
      <c r="EH14" s="57"/>
    </row>
    <row r="15" spans="1:138">
      <c r="A15" s="7"/>
      <c r="B15" s="8" t="s">
        <v>131</v>
      </c>
      <c r="C15" s="15">
        <f>C14</f>
        <v>43155</v>
      </c>
      <c r="D15" s="7"/>
      <c r="E15" s="41"/>
      <c r="F15" s="4"/>
      <c r="H15" s="5">
        <v>40.757485092270954</v>
      </c>
      <c r="I15" s="5">
        <v>-2.6285543539236178</v>
      </c>
      <c r="J15" s="5">
        <v>7.548124573304781</v>
      </c>
      <c r="K15" s="5"/>
      <c r="L15" s="4"/>
      <c r="N15" s="42">
        <f t="shared" si="12"/>
        <v>-101.17818937369991</v>
      </c>
      <c r="O15">
        <f t="shared" si="13"/>
        <v>4131.3166696348462</v>
      </c>
      <c r="P15">
        <f t="shared" si="14"/>
        <v>40.745892013172764</v>
      </c>
      <c r="Q15">
        <f t="shared" si="29"/>
        <v>8.7210913257255704</v>
      </c>
      <c r="R15">
        <f t="shared" si="15"/>
        <v>0.17030201018070773</v>
      </c>
      <c r="S15">
        <v>1</v>
      </c>
      <c r="T15">
        <f t="shared" si="16"/>
        <v>0.17030201018070773</v>
      </c>
      <c r="U15">
        <f t="shared" si="31"/>
        <v>1</v>
      </c>
      <c r="Z15" s="42">
        <f t="shared" si="17"/>
        <v>-7.8320584803823703</v>
      </c>
      <c r="AA15">
        <f t="shared" si="32"/>
        <v>11.284597752216538</v>
      </c>
      <c r="AB15">
        <f t="shared" si="33"/>
        <v>-3.5737197059610359</v>
      </c>
      <c r="AC15">
        <f t="shared" si="18"/>
        <v>0.1566657516945156</v>
      </c>
      <c r="AD15">
        <v>1</v>
      </c>
      <c r="AJ15" s="4"/>
      <c r="AK15"/>
      <c r="AL15" s="42">
        <f t="shared" si="19"/>
        <v>-1.5907228243233418</v>
      </c>
      <c r="AM15">
        <f t="shared" si="20"/>
        <v>72.381986371598529</v>
      </c>
      <c r="AN15">
        <f t="shared" si="21"/>
        <v>40.159267178029701</v>
      </c>
      <c r="AO15">
        <f t="shared" si="22"/>
        <v>8.4997234634074328</v>
      </c>
      <c r="AP15">
        <f t="shared" si="23"/>
        <v>0.17670258969092914</v>
      </c>
      <c r="AQ15">
        <v>1</v>
      </c>
      <c r="AR15">
        <f t="shared" si="24"/>
        <v>0.17670258969092914</v>
      </c>
      <c r="AS15">
        <f t="shared" si="25"/>
        <v>1</v>
      </c>
      <c r="AT15"/>
      <c r="AU15"/>
      <c r="AV15"/>
      <c r="AW15"/>
      <c r="AX15" s="42">
        <f t="shared" si="38"/>
        <v>-7.8320584803823703</v>
      </c>
      <c r="AY15">
        <f t="shared" si="5"/>
        <v>12.208591710814929</v>
      </c>
      <c r="AZ15">
        <f t="shared" si="39"/>
        <v>-3.2250427404522091</v>
      </c>
      <c r="BA15">
        <f t="shared" si="40"/>
        <v>0.16603977919536192</v>
      </c>
      <c r="BB15">
        <v>1</v>
      </c>
      <c r="BC15"/>
      <c r="BD15"/>
      <c r="BE15"/>
      <c r="BF15"/>
      <c r="BQ15" s="52"/>
      <c r="BR15" s="52"/>
      <c r="BS15" s="58"/>
      <c r="CK15" s="52"/>
      <c r="CL15" s="52"/>
      <c r="CM15" s="52"/>
      <c r="CN15" s="58"/>
      <c r="DF15" s="57"/>
      <c r="DG15" s="57"/>
      <c r="DJ15" s="57"/>
    </row>
    <row r="16" spans="1:138">
      <c r="A16" s="7"/>
      <c r="B16" s="8" t="s">
        <v>132</v>
      </c>
      <c r="C16" s="15">
        <f>C15</f>
        <v>43155</v>
      </c>
      <c r="D16" s="7"/>
      <c r="E16" s="41"/>
      <c r="F16" s="4"/>
      <c r="H16" s="5">
        <v>29.101136888882053</v>
      </c>
      <c r="I16" s="5">
        <v>-5.9722399915314028</v>
      </c>
      <c r="J16" s="5">
        <v>0.94713175978477793</v>
      </c>
      <c r="K16" s="5"/>
      <c r="L16" s="4"/>
      <c r="N16" s="42">
        <f t="shared" si="12"/>
        <v>2.8645723632181408</v>
      </c>
      <c r="O16">
        <f t="shared" si="13"/>
        <v>-82.415180710334695</v>
      </c>
      <c r="P16">
        <f t="shared" si="14"/>
        <v>30.459971521636632</v>
      </c>
      <c r="Q16">
        <f t="shared" si="29"/>
        <v>4.8396118949572191</v>
      </c>
      <c r="R16">
        <f t="shared" si="15"/>
        <v>0.32521504154668618</v>
      </c>
      <c r="S16">
        <v>1</v>
      </c>
      <c r="T16">
        <f t="shared" si="16"/>
        <v>0.32521504154668618</v>
      </c>
      <c r="U16">
        <f t="shared" si="31"/>
        <v>1.0000000000000002</v>
      </c>
      <c r="Z16" s="42">
        <f t="shared" si="17"/>
        <v>-10.034429330359393</v>
      </c>
      <c r="AA16">
        <f t="shared" si="32"/>
        <v>8.823966263088451</v>
      </c>
      <c r="AB16">
        <f t="shared" si="33"/>
        <v>-6.7046307405146948</v>
      </c>
      <c r="AC16">
        <f t="shared" si="18"/>
        <v>0.27934889741528712</v>
      </c>
      <c r="AD16">
        <v>1</v>
      </c>
      <c r="AJ16" s="4"/>
      <c r="AK16"/>
      <c r="AL16" s="42">
        <f t="shared" si="19"/>
        <v>-6.0796350661967002</v>
      </c>
      <c r="AM16">
        <f t="shared" si="20"/>
        <v>177.87142405562247</v>
      </c>
      <c r="AN16">
        <f t="shared" si="21"/>
        <v>28.577718006779012</v>
      </c>
      <c r="AO16">
        <f t="shared" si="22"/>
        <v>4.1293275497279289</v>
      </c>
      <c r="AP16">
        <f t="shared" si="23"/>
        <v>0.3660856615720548</v>
      </c>
      <c r="AQ16">
        <v>1</v>
      </c>
      <c r="AR16">
        <f t="shared" si="24"/>
        <v>0.3660856615720548</v>
      </c>
      <c r="AS16">
        <f t="shared" si="25"/>
        <v>1</v>
      </c>
      <c r="AT16"/>
      <c r="AU16"/>
      <c r="AV16"/>
      <c r="AW16"/>
      <c r="AX16" s="42">
        <f t="shared" si="38"/>
        <v>-10.034429330359393</v>
      </c>
      <c r="AY16">
        <f t="shared" si="5"/>
        <v>11.476411449531781</v>
      </c>
      <c r="AZ16">
        <f t="shared" si="39"/>
        <v>-5.7037080286492872</v>
      </c>
      <c r="BA16">
        <f t="shared" si="40"/>
        <v>0.33006248364297458</v>
      </c>
      <c r="BB16">
        <v>1</v>
      </c>
      <c r="BC16"/>
      <c r="BD16"/>
      <c r="BE16"/>
      <c r="BF16"/>
      <c r="BQ16" s="52"/>
      <c r="BR16" s="52"/>
      <c r="BS16" s="58"/>
      <c r="CK16" s="52"/>
      <c r="CL16" s="52"/>
      <c r="CM16" s="52"/>
      <c r="CN16" s="58"/>
      <c r="DF16" s="57"/>
      <c r="DG16" s="57"/>
      <c r="DJ16" s="57"/>
    </row>
    <row r="17" spans="1:138">
      <c r="A17" s="7"/>
      <c r="B17" s="8" t="s">
        <v>133</v>
      </c>
      <c r="C17" s="15">
        <f>C16</f>
        <v>43155</v>
      </c>
      <c r="D17" s="3"/>
      <c r="E17" s="41"/>
      <c r="F17" s="4"/>
      <c r="H17" s="5">
        <v>42.07372608421278</v>
      </c>
      <c r="I17" s="5">
        <v>-2.3314447927664794</v>
      </c>
      <c r="J17" s="5">
        <v>12.552676074140649</v>
      </c>
      <c r="K17" s="5"/>
      <c r="L17" s="4"/>
      <c r="N17" s="42">
        <f t="shared" si="12"/>
        <v>-13.374197795283919</v>
      </c>
      <c r="O17">
        <f t="shared" si="13"/>
        <v>575.25501070899873</v>
      </c>
      <c r="P17">
        <f t="shared" si="14"/>
        <v>42.315917965510771</v>
      </c>
      <c r="Q17">
        <f t="shared" si="29"/>
        <v>9.3135539492493464</v>
      </c>
      <c r="R17">
        <f t="shared" si="15"/>
        <v>0.15428933228353994</v>
      </c>
      <c r="S17">
        <f t="shared" si="30"/>
        <v>0.86662840177922262</v>
      </c>
      <c r="T17">
        <f t="shared" si="16"/>
        <v>0.17390470151610296</v>
      </c>
      <c r="U17">
        <f t="shared" si="31"/>
        <v>0.97680605202069015</v>
      </c>
      <c r="Z17" s="42">
        <f t="shared" si="17"/>
        <v>-3.3242016934868133</v>
      </c>
      <c r="AA17">
        <f t="shared" si="32"/>
        <v>16.321067590359686</v>
      </c>
      <c r="AB17">
        <f t="shared" si="33"/>
        <v>2.8346917368375957</v>
      </c>
      <c r="AC17">
        <f t="shared" si="18"/>
        <v>0.19796519308969943</v>
      </c>
      <c r="AD17">
        <f t="shared" si="34"/>
        <v>0.86662840177922273</v>
      </c>
      <c r="AJ17" s="4"/>
      <c r="AK17"/>
      <c r="AL17" s="42">
        <f t="shared" si="19"/>
        <v>-1.2085525448196976</v>
      </c>
      <c r="AM17">
        <f t="shared" si="20"/>
        <v>63.400984803262894</v>
      </c>
      <c r="AN17">
        <f t="shared" si="21"/>
        <v>44.173790472020755</v>
      </c>
      <c r="AO17">
        <f t="shared" si="22"/>
        <v>10.014637913970095</v>
      </c>
      <c r="AP17">
        <f t="shared" si="23"/>
        <v>0.13727446190440337</v>
      </c>
      <c r="AQ17">
        <f t="shared" si="35"/>
        <v>0.89841899623341259</v>
      </c>
      <c r="AR17">
        <f t="shared" si="24"/>
        <v>0.15046027798860392</v>
      </c>
      <c r="AS17">
        <f t="shared" si="25"/>
        <v>0.98471609393491788</v>
      </c>
      <c r="AT17"/>
      <c r="AU17"/>
      <c r="AV17"/>
      <c r="AW17"/>
      <c r="AX17" s="42">
        <f t="shared" si="38"/>
        <v>-3.3242016934868133</v>
      </c>
      <c r="AY17">
        <f t="shared" si="5"/>
        <v>13.707232941055802</v>
      </c>
      <c r="AZ17">
        <f t="shared" si="39"/>
        <v>1.8483390389870733</v>
      </c>
      <c r="BA17">
        <f t="shared" si="40"/>
        <v>0.16795550723767608</v>
      </c>
      <c r="BB17">
        <f t="shared" si="41"/>
        <v>0.8984189962334127</v>
      </c>
      <c r="BC17"/>
      <c r="BD17"/>
      <c r="BE17"/>
      <c r="BF17"/>
      <c r="BQ17" s="52"/>
      <c r="BR17" s="52"/>
      <c r="BS17" s="58"/>
      <c r="CK17" s="52"/>
      <c r="CL17" s="52"/>
      <c r="CM17" s="52"/>
      <c r="CN17" s="58"/>
      <c r="DF17" s="57"/>
      <c r="DG17" s="57"/>
      <c r="DJ17" s="57"/>
    </row>
    <row r="18" spans="1:138">
      <c r="A18" s="7">
        <v>4</v>
      </c>
      <c r="B18" s="8" t="s">
        <v>134</v>
      </c>
      <c r="C18" s="15">
        <v>43157</v>
      </c>
      <c r="D18" s="3">
        <v>0.4375</v>
      </c>
      <c r="E18" s="41">
        <f t="shared" si="37"/>
        <v>43157.4375</v>
      </c>
      <c r="F18" s="4"/>
      <c r="H18" s="5">
        <v>43.339662067044536</v>
      </c>
      <c r="I18" s="5">
        <v>-6.5216518138933033</v>
      </c>
      <c r="J18" s="5">
        <v>8.8930268009770153</v>
      </c>
      <c r="K18" s="5"/>
      <c r="L18" s="4"/>
      <c r="N18" s="42">
        <f t="shared" si="12"/>
        <v>-8.7006737476820675</v>
      </c>
      <c r="O18">
        <f t="shared" si="13"/>
        <v>385.97728678112372</v>
      </c>
      <c r="P18">
        <f t="shared" si="14"/>
        <v>43.250783149678107</v>
      </c>
      <c r="Q18">
        <f t="shared" si="29"/>
        <v>9.6663332640294719</v>
      </c>
      <c r="R18">
        <f t="shared" si="15"/>
        <v>0.14547919232518072</v>
      </c>
      <c r="S18">
        <v>1</v>
      </c>
      <c r="T18">
        <f t="shared" si="16"/>
        <v>0.14547919232518072</v>
      </c>
      <c r="U18">
        <f t="shared" si="31"/>
        <v>1</v>
      </c>
      <c r="V18" s="9">
        <f>AVERAGE(T18)</f>
        <v>0.14547919232518072</v>
      </c>
      <c r="W18" s="7"/>
      <c r="X18" s="9">
        <f>AVERAGE(U18)</f>
        <v>1</v>
      </c>
      <c r="Y18" s="7"/>
      <c r="Z18" s="42">
        <f t="shared" si="17"/>
        <v>-7.4615626582850716</v>
      </c>
      <c r="AA18">
        <f t="shared" si="32"/>
        <v>11.698539703206546</v>
      </c>
      <c r="AB18">
        <f t="shared" si="33"/>
        <v>-3.0470193740561866</v>
      </c>
      <c r="AC18">
        <f t="shared" si="18"/>
        <v>0.13669437346360372</v>
      </c>
      <c r="AD18">
        <v>1</v>
      </c>
      <c r="AE18" s="9">
        <f>AVERAGE(AC18)</f>
        <v>0.13669437346360372</v>
      </c>
      <c r="AF18" s="7"/>
      <c r="AG18" s="9">
        <f>AVERAGE(AD18)</f>
        <v>1</v>
      </c>
      <c r="AH18" s="7"/>
      <c r="AJ18" s="4"/>
      <c r="AK18"/>
      <c r="AL18" s="42">
        <f t="shared" si="19"/>
        <v>-1.3158980788482793</v>
      </c>
      <c r="AM18">
        <f t="shared" si="20"/>
        <v>65.92360485293456</v>
      </c>
      <c r="AN18">
        <f t="shared" si="21"/>
        <v>42.863156798010152</v>
      </c>
      <c r="AO18">
        <f t="shared" si="22"/>
        <v>9.5200591690604348</v>
      </c>
      <c r="AP18">
        <f t="shared" si="23"/>
        <v>0.14906941711603197</v>
      </c>
      <c r="AQ18">
        <v>1</v>
      </c>
      <c r="AR18">
        <f t="shared" si="24"/>
        <v>0.14906941711603197</v>
      </c>
      <c r="AS18">
        <f t="shared" si="25"/>
        <v>1</v>
      </c>
      <c r="AT18" s="9">
        <f>AVERAGE(AR18)</f>
        <v>0.14906941711603197</v>
      </c>
      <c r="AV18" s="9">
        <f>AVERAGE(AS18)</f>
        <v>1</v>
      </c>
      <c r="AX18" s="42">
        <f t="shared" si="38"/>
        <v>-7.4615626582850716</v>
      </c>
      <c r="AY18">
        <f t="shared" si="5"/>
        <v>12.331763395470283</v>
      </c>
      <c r="AZ18">
        <f t="shared" si="39"/>
        <v>-2.80806703735289</v>
      </c>
      <c r="BA18">
        <f t="shared" si="40"/>
        <v>0.14224813647851117</v>
      </c>
      <c r="BB18">
        <v>1</v>
      </c>
      <c r="BC18" s="9">
        <f>AVERAGE(BA18)</f>
        <v>0.14224813647851117</v>
      </c>
      <c r="BE18" s="9">
        <f>AVERAGE(BB18)</f>
        <v>1</v>
      </c>
      <c r="BO18" s="62"/>
      <c r="BQ18" s="52"/>
      <c r="BR18" s="52"/>
      <c r="BS18" s="58"/>
      <c r="CB18" s="62"/>
      <c r="CK18" s="52"/>
      <c r="CL18" s="52"/>
      <c r="CM18" s="52"/>
      <c r="CN18" s="58"/>
      <c r="DF18" s="57"/>
      <c r="DG18" s="57"/>
      <c r="DJ18" s="57"/>
      <c r="DW18" s="62"/>
      <c r="EH18" s="57"/>
    </row>
    <row r="19" spans="1:138">
      <c r="A19" s="7">
        <v>5</v>
      </c>
      <c r="B19" s="7" t="s">
        <v>135</v>
      </c>
      <c r="C19" s="15">
        <v>43158</v>
      </c>
      <c r="D19" s="3">
        <v>0.4375</v>
      </c>
      <c r="E19" s="41">
        <f t="shared" si="37"/>
        <v>43158.4375</v>
      </c>
      <c r="F19" s="4"/>
      <c r="H19" s="5">
        <v>34.587820539771826</v>
      </c>
      <c r="I19" s="5">
        <v>-14.057213136022039</v>
      </c>
      <c r="J19" s="5">
        <v>3.6889216899692272</v>
      </c>
      <c r="K19" s="5"/>
      <c r="L19" s="4"/>
      <c r="N19" s="42">
        <f t="shared" si="12"/>
        <v>5.0592304430617521</v>
      </c>
      <c r="O19">
        <f t="shared" si="13"/>
        <v>-171.29883294400096</v>
      </c>
      <c r="P19">
        <f t="shared" si="14"/>
        <v>35.166300495489594</v>
      </c>
      <c r="Q19">
        <f t="shared" si="29"/>
        <v>6.6155850926375805</v>
      </c>
      <c r="R19">
        <f t="shared" si="15"/>
        <v>0.24189193984725374</v>
      </c>
      <c r="S19">
        <v>1</v>
      </c>
      <c r="T19">
        <f t="shared" si="16"/>
        <v>0.24189193984725374</v>
      </c>
      <c r="U19">
        <f t="shared" si="31"/>
        <v>1</v>
      </c>
      <c r="V19" s="9">
        <f>AVERAGE(T19)</f>
        <v>0.24189193984725374</v>
      </c>
      <c r="W19" s="7"/>
      <c r="X19" s="9">
        <f>AVERAGE(U19)</f>
        <v>1</v>
      </c>
      <c r="Y19" s="7"/>
      <c r="Z19" s="42">
        <f t="shared" si="17"/>
        <v>-9.3630860608880653</v>
      </c>
      <c r="AA19">
        <f t="shared" si="32"/>
        <v>9.5740344856553197</v>
      </c>
      <c r="AB19">
        <f t="shared" si="33"/>
        <v>-5.7502428587539827</v>
      </c>
      <c r="AC19">
        <f t="shared" si="18"/>
        <v>0.20738172715039779</v>
      </c>
      <c r="AD19">
        <v>1</v>
      </c>
      <c r="AE19" s="9">
        <f>AVERAGE(AC19)</f>
        <v>0.20738172715039779</v>
      </c>
      <c r="AF19" s="7"/>
      <c r="AG19" s="9">
        <f>AVERAGE(AD19)</f>
        <v>1</v>
      </c>
      <c r="AH19" s="7"/>
      <c r="AJ19" s="4"/>
      <c r="AK19"/>
      <c r="AL19" s="42">
        <f t="shared" si="19"/>
        <v>-2.8239164042850855</v>
      </c>
      <c r="AM19">
        <f t="shared" si="20"/>
        <v>101.36203550069951</v>
      </c>
      <c r="AN19">
        <f t="shared" si="21"/>
        <v>33.741792263939573</v>
      </c>
      <c r="AO19">
        <f t="shared" si="22"/>
        <v>6.0780348165809706</v>
      </c>
      <c r="AP19">
        <f t="shared" si="23"/>
        <v>0.26456389987554324</v>
      </c>
      <c r="AQ19">
        <v>1</v>
      </c>
      <c r="AR19">
        <f t="shared" si="24"/>
        <v>0.26456389987554324</v>
      </c>
      <c r="AS19">
        <f t="shared" si="25"/>
        <v>0.99999999999999989</v>
      </c>
      <c r="AT19" s="9">
        <f>AVERAGE(AR19)</f>
        <v>0.26456389987554324</v>
      </c>
      <c r="AV19" s="9">
        <f>AVERAGE(AS19)</f>
        <v>0.99999999999999989</v>
      </c>
      <c r="AX19" s="42">
        <f t="shared" si="38"/>
        <v>-9.3630860608880653</v>
      </c>
      <c r="AY19">
        <f t="shared" si="5"/>
        <v>11.69960015113366</v>
      </c>
      <c r="AZ19">
        <f t="shared" si="39"/>
        <v>-4.9481426076300803</v>
      </c>
      <c r="BA19">
        <f t="shared" si="40"/>
        <v>0.23704371194515686</v>
      </c>
      <c r="BB19">
        <v>1</v>
      </c>
      <c r="BC19" s="9">
        <f>AVERAGE(BA19)</f>
        <v>0.23704371194515686</v>
      </c>
      <c r="BE19" s="9">
        <f>AVERAGE(BB19)</f>
        <v>1</v>
      </c>
      <c r="BQ19" s="52"/>
      <c r="BR19" s="52"/>
      <c r="BS19" s="58"/>
      <c r="CK19" s="52"/>
      <c r="CL19" s="52"/>
      <c r="CM19" s="52"/>
      <c r="CN19" s="58"/>
      <c r="DF19" s="57"/>
      <c r="DG19" s="57"/>
      <c r="DJ19" s="57"/>
    </row>
    <row r="20" spans="1:138">
      <c r="A20" s="7">
        <v>6</v>
      </c>
      <c r="B20" s="7" t="s">
        <v>136</v>
      </c>
      <c r="C20" s="15">
        <v>43159</v>
      </c>
      <c r="D20" s="3">
        <v>0.5625</v>
      </c>
      <c r="E20" s="41">
        <f t="shared" si="37"/>
        <v>43159.5625</v>
      </c>
      <c r="F20" s="4"/>
      <c r="H20" s="5">
        <v>35.262108880040003</v>
      </c>
      <c r="I20" s="5">
        <v>-11.648481985867098</v>
      </c>
      <c r="J20" s="5">
        <v>1.4423148933613716</v>
      </c>
      <c r="K20" s="5"/>
      <c r="L20" s="4"/>
      <c r="N20" s="42">
        <f t="shared" si="12"/>
        <v>6.1394336709473691</v>
      </c>
      <c r="O20">
        <f t="shared" si="13"/>
        <v>-215.04706367336843</v>
      </c>
      <c r="P20">
        <f t="shared" si="14"/>
        <v>36.16619710235107</v>
      </c>
      <c r="Q20">
        <f t="shared" si="29"/>
        <v>6.9929045669249312</v>
      </c>
      <c r="R20">
        <f t="shared" si="15"/>
        <v>0.22714862020935733</v>
      </c>
      <c r="S20">
        <v>1</v>
      </c>
      <c r="T20">
        <f t="shared" si="16"/>
        <v>0.22714862020935733</v>
      </c>
      <c r="U20">
        <f t="shared" si="31"/>
        <v>1</v>
      </c>
      <c r="V20" s="9">
        <f>AVERAGE(T20:T22)</f>
        <v>0.19746830435786225</v>
      </c>
      <c r="W20" s="7">
        <f>STDEV(T20:T22)</f>
        <v>8.3503142834534208E-2</v>
      </c>
      <c r="X20" s="9">
        <f>AVERAGE(U20:U22)</f>
        <v>0.99501705304636812</v>
      </c>
      <c r="Y20" s="7">
        <f>STDEV(U20:U22)</f>
        <v>8.6307172951109162E-3</v>
      </c>
      <c r="Z20" s="42">
        <f t="shared" si="17"/>
        <v>-11.864141287785797</v>
      </c>
      <c r="AA20">
        <f t="shared" si="32"/>
        <v>6.7796934474885848</v>
      </c>
      <c r="AB20">
        <f t="shared" si="33"/>
        <v>-9.3057664019410478</v>
      </c>
      <c r="AC20">
        <f t="shared" si="18"/>
        <v>0.1667354453005403</v>
      </c>
      <c r="AD20">
        <v>1</v>
      </c>
      <c r="AE20" s="9">
        <f>AVERAGE(AC20:AC22)</f>
        <v>0.18250041382033558</v>
      </c>
      <c r="AF20" s="7">
        <f>STDEV(AC20:AC22)</f>
        <v>6.4788050909788814E-2</v>
      </c>
      <c r="AG20" s="9">
        <f>AVERAGE(AD20:AD22)</f>
        <v>0.9517060470862857</v>
      </c>
      <c r="AH20" s="7">
        <f>STDEV(AD20:AD22)</f>
        <v>8.3647580144891501E-2</v>
      </c>
      <c r="AJ20" s="4"/>
      <c r="AK20"/>
      <c r="AL20" s="42">
        <f t="shared" si="19"/>
        <v>-2.8530330274008229</v>
      </c>
      <c r="AM20">
        <f t="shared" si="20"/>
        <v>102.04627614391934</v>
      </c>
      <c r="AN20">
        <f t="shared" si="21"/>
        <v>33.649479488933743</v>
      </c>
      <c r="AO20">
        <f t="shared" si="22"/>
        <v>6.0431998071448074</v>
      </c>
      <c r="AP20">
        <f t="shared" si="23"/>
        <v>0.26610438176490292</v>
      </c>
      <c r="AQ20">
        <v>1</v>
      </c>
      <c r="AR20">
        <f t="shared" si="24"/>
        <v>0.26610438176490292</v>
      </c>
      <c r="AS20">
        <f t="shared" si="25"/>
        <v>1</v>
      </c>
      <c r="AT20" s="9">
        <f>AVERAGE(AR20:AR22)</f>
        <v>0.20783218438685691</v>
      </c>
      <c r="AU20" s="7">
        <f>STDEV(AR20:AR22)</f>
        <v>0.10242823411769185</v>
      </c>
      <c r="AV20" s="9">
        <f>AVERAGE(AS20:AS22)</f>
        <v>0.99670566449980169</v>
      </c>
      <c r="AW20" s="7">
        <f>STDEV(AS20:AS22)</f>
        <v>5.7059564635212699E-3</v>
      </c>
      <c r="AX20" s="42">
        <f t="shared" si="38"/>
        <v>-11.864141287785797</v>
      </c>
      <c r="AY20">
        <f t="shared" si="5"/>
        <v>10.868121987711424</v>
      </c>
      <c r="AZ20">
        <f t="shared" si="39"/>
        <v>-7.7629631792154488</v>
      </c>
      <c r="BA20">
        <f t="shared" si="40"/>
        <v>0.21562531893125444</v>
      </c>
      <c r="BB20">
        <v>1</v>
      </c>
      <c r="BC20" s="9">
        <f>AVERAGE(BA20:BA22)</f>
        <v>0.1944329012333135</v>
      </c>
      <c r="BD20" s="7">
        <f>STDEV(BA20:BA22)</f>
        <v>7.9706755664512977E-2</v>
      </c>
      <c r="BE20" s="9">
        <f>AVERAGE(BB20:BB22)</f>
        <v>0.96321744450635849</v>
      </c>
      <c r="BF20" s="7">
        <f>STDEV(BB20:BB22)</f>
        <v>6.3709254947208874E-2</v>
      </c>
      <c r="BQ20" s="52"/>
      <c r="BR20" s="52"/>
      <c r="BS20" s="58"/>
      <c r="CK20" s="52"/>
      <c r="CL20" s="52"/>
      <c r="CM20" s="52"/>
      <c r="CN20" s="58"/>
      <c r="DF20" s="57"/>
      <c r="DG20" s="57"/>
      <c r="DJ20" s="57"/>
    </row>
    <row r="21" spans="1:138">
      <c r="A21" s="7"/>
      <c r="B21" s="7" t="s">
        <v>137</v>
      </c>
      <c r="C21" s="15">
        <f>C20</f>
        <v>43159</v>
      </c>
      <c r="D21" s="7"/>
      <c r="E21" s="41"/>
      <c r="F21" s="4"/>
      <c r="H21" s="5">
        <v>33.731984626030439</v>
      </c>
      <c r="I21" s="5">
        <v>-8.2916142434391595</v>
      </c>
      <c r="J21" s="5">
        <v>5.4697386884500752</v>
      </c>
      <c r="K21" s="5"/>
      <c r="L21" s="4"/>
      <c r="N21" s="42">
        <f t="shared" si="12"/>
        <v>4.1563530454941962</v>
      </c>
      <c r="O21">
        <f t="shared" si="13"/>
        <v>-134.73229834251495</v>
      </c>
      <c r="P21">
        <f t="shared" si="14"/>
        <v>33.891972983755124</v>
      </c>
      <c r="Q21">
        <f t="shared" si="29"/>
        <v>6.1347067863226865</v>
      </c>
      <c r="R21">
        <f t="shared" si="15"/>
        <v>0.26207677135074531</v>
      </c>
      <c r="S21">
        <v>1</v>
      </c>
      <c r="T21">
        <f t="shared" si="16"/>
        <v>0.26207677135074531</v>
      </c>
      <c r="U21">
        <f t="shared" si="31"/>
        <v>1.0000000000000002</v>
      </c>
      <c r="Z21" s="42">
        <f t="shared" si="17"/>
        <v>-7.2593121138255619</v>
      </c>
      <c r="AA21">
        <f t="shared" si="32"/>
        <v>11.924507122996706</v>
      </c>
      <c r="AB21">
        <f t="shared" si="33"/>
        <v>-2.7594981051475598</v>
      </c>
      <c r="AC21">
        <f t="shared" si="18"/>
        <v>0.25371607158643594</v>
      </c>
      <c r="AD21">
        <v>1</v>
      </c>
      <c r="AJ21" s="4"/>
      <c r="AK21"/>
      <c r="AL21" s="42">
        <f t="shared" si="19"/>
        <v>-2.8860736593000893</v>
      </c>
      <c r="AM21">
        <f t="shared" si="20"/>
        <v>102.8227309935521</v>
      </c>
      <c r="AN21">
        <f t="shared" si="21"/>
        <v>33.546721043112591</v>
      </c>
      <c r="AO21">
        <f t="shared" si="22"/>
        <v>6.004423035136826</v>
      </c>
      <c r="AP21">
        <f t="shared" si="23"/>
        <v>0.26782972920026926</v>
      </c>
      <c r="AQ21">
        <v>1</v>
      </c>
      <c r="AR21">
        <f t="shared" si="24"/>
        <v>0.26782972920026926</v>
      </c>
      <c r="AS21">
        <f t="shared" si="25"/>
        <v>0.99999999999999989</v>
      </c>
      <c r="AT21"/>
      <c r="AU21"/>
      <c r="AV21"/>
      <c r="AW21"/>
      <c r="AX21" s="42">
        <f t="shared" si="38"/>
        <v>-7.2593121138255619</v>
      </c>
      <c r="AY21">
        <f t="shared" si="5"/>
        <v>12.399001779273162</v>
      </c>
      <c r="AZ21">
        <f t="shared" si="39"/>
        <v>-2.5804435178734257</v>
      </c>
      <c r="BA21">
        <f t="shared" si="40"/>
        <v>0.26140168431143196</v>
      </c>
      <c r="BB21">
        <v>1</v>
      </c>
      <c r="BC21"/>
      <c r="BD21"/>
      <c r="BE21"/>
      <c r="BF21"/>
      <c r="BQ21" s="52"/>
      <c r="BR21" s="52"/>
      <c r="BS21" s="58"/>
      <c r="CK21" s="52"/>
      <c r="CL21" s="52"/>
      <c r="CM21" s="52"/>
      <c r="CN21" s="58"/>
      <c r="DF21" s="57"/>
      <c r="DG21" s="57"/>
      <c r="DJ21" s="57"/>
    </row>
    <row r="22" spans="1:138">
      <c r="A22" s="7"/>
      <c r="B22" s="7" t="s">
        <v>138</v>
      </c>
      <c r="C22" s="15">
        <f>C21</f>
        <v>43159</v>
      </c>
      <c r="D22" s="7"/>
      <c r="E22" s="41"/>
      <c r="F22" s="4"/>
      <c r="H22" s="5">
        <v>49.446713978342551</v>
      </c>
      <c r="I22" s="5">
        <v>-1.1191191414705592</v>
      </c>
      <c r="J22" s="5">
        <v>15.622366407750073</v>
      </c>
      <c r="K22" s="5"/>
      <c r="L22" s="4"/>
      <c r="N22" s="42">
        <f t="shared" si="12"/>
        <v>-2.0094119065132365</v>
      </c>
      <c r="O22">
        <f t="shared" si="13"/>
        <v>114.98118221378608</v>
      </c>
      <c r="P22">
        <f t="shared" si="14"/>
        <v>50.962547274662775</v>
      </c>
      <c r="Q22">
        <f t="shared" si="29"/>
        <v>12.576432933835008</v>
      </c>
      <c r="R22">
        <f t="shared" si="15"/>
        <v>8.9569642991637999E-2</v>
      </c>
      <c r="S22">
        <f t="shared" si="30"/>
        <v>0.85511814125885699</v>
      </c>
      <c r="T22">
        <f t="shared" si="16"/>
        <v>0.10317952151348411</v>
      </c>
      <c r="U22">
        <f t="shared" si="31"/>
        <v>0.98505115913910457</v>
      </c>
      <c r="Z22" s="42">
        <f t="shared" si="17"/>
        <v>-3.0367709425678679</v>
      </c>
      <c r="AA22">
        <f t="shared" si="32"/>
        <v>16.642203858877892</v>
      </c>
      <c r="AB22">
        <f t="shared" si="33"/>
        <v>3.243305985310581</v>
      </c>
      <c r="AC22">
        <f t="shared" si="18"/>
        <v>0.12704972457403055</v>
      </c>
      <c r="AD22">
        <f t="shared" si="34"/>
        <v>0.85511814125885688</v>
      </c>
      <c r="AJ22" s="4"/>
      <c r="AK22"/>
      <c r="AL22" s="42">
        <f t="shared" si="19"/>
        <v>-0.74682418777284232</v>
      </c>
      <c r="AM22">
        <f t="shared" si="20"/>
        <v>52.550368412661797</v>
      </c>
      <c r="AN22">
        <f t="shared" si="21"/>
        <v>52.66500412662181</v>
      </c>
      <c r="AO22">
        <f t="shared" si="22"/>
        <v>13.218869481744079</v>
      </c>
      <c r="AP22">
        <f t="shared" si="23"/>
        <v>8.0474768353575865E-2</v>
      </c>
      <c r="AQ22">
        <f t="shared" si="35"/>
        <v>0.88965233351907547</v>
      </c>
      <c r="AR22">
        <f t="shared" si="24"/>
        <v>8.9562442195398523E-2</v>
      </c>
      <c r="AS22">
        <f t="shared" si="25"/>
        <v>0.99011699349940507</v>
      </c>
      <c r="AT22"/>
      <c r="AU22"/>
      <c r="AV22"/>
      <c r="AW22"/>
      <c r="AX22" s="42">
        <f t="shared" si="38"/>
        <v>-3.0367709425678679</v>
      </c>
      <c r="AY22">
        <f t="shared" si="5"/>
        <v>13.802789564642078</v>
      </c>
      <c r="AZ22">
        <f t="shared" si="39"/>
        <v>2.1718288931461229</v>
      </c>
      <c r="BA22">
        <f t="shared" si="40"/>
        <v>0.10627170045725413</v>
      </c>
      <c r="BB22">
        <f t="shared" si="41"/>
        <v>0.88965233351907536</v>
      </c>
      <c r="BC22"/>
      <c r="BD22"/>
      <c r="BE22"/>
      <c r="BF22"/>
      <c r="BO22" s="62"/>
      <c r="BQ22" s="52"/>
      <c r="BR22" s="52"/>
      <c r="BS22" s="58"/>
      <c r="CB22" s="62"/>
      <c r="CK22" s="52"/>
      <c r="CL22" s="52"/>
      <c r="CM22" s="52"/>
      <c r="CN22" s="58"/>
      <c r="DF22" s="57"/>
      <c r="DG22" s="57"/>
      <c r="DJ22" s="57"/>
      <c r="DW22" s="62"/>
      <c r="EH22" s="57"/>
    </row>
    <row r="23" spans="1:138">
      <c r="A23" s="14">
        <v>7</v>
      </c>
      <c r="B23" s="7" t="s">
        <v>139</v>
      </c>
      <c r="C23" s="15">
        <v>43160</v>
      </c>
      <c r="D23" s="3">
        <v>0.4375</v>
      </c>
      <c r="E23" s="41">
        <f t="shared" si="37"/>
        <v>43160.4375</v>
      </c>
      <c r="F23" s="4"/>
      <c r="H23" s="5">
        <v>31.58599714241528</v>
      </c>
      <c r="I23" s="5">
        <v>-4.2612533729715629</v>
      </c>
      <c r="J23" s="5">
        <v>2.4231011249786976</v>
      </c>
      <c r="K23" s="5"/>
      <c r="L23" s="4"/>
      <c r="N23" s="42">
        <f t="shared" si="12"/>
        <v>3.4975195064575955</v>
      </c>
      <c r="O23">
        <f t="shared" si="13"/>
        <v>-108.04954001153261</v>
      </c>
      <c r="P23">
        <f t="shared" si="14"/>
        <v>32.496663638183392</v>
      </c>
      <c r="Q23">
        <f t="shared" si="29"/>
        <v>5.608174957805053</v>
      </c>
      <c r="R23">
        <f t="shared" si="15"/>
        <v>0.28611470190047744</v>
      </c>
      <c r="S23">
        <v>1</v>
      </c>
      <c r="T23">
        <f t="shared" si="16"/>
        <v>0.28611470190047744</v>
      </c>
      <c r="U23">
        <f t="shared" si="31"/>
        <v>1</v>
      </c>
      <c r="V23" s="9">
        <f>AVERAGE(T23:T26)</f>
        <v>0.21605903538679255</v>
      </c>
      <c r="W23" s="7">
        <f>STDEV(T23:T26)</f>
        <v>0.11151498901162832</v>
      </c>
      <c r="X23" s="9">
        <f>AVERAGE(U23:U26)</f>
        <v>0.96382003456680909</v>
      </c>
      <c r="Y23" s="7">
        <f>STDEV(U23:U26)</f>
        <v>4.8618687570068972E-2</v>
      </c>
      <c r="Z23" s="42">
        <f t="shared" si="17"/>
        <v>-9.4961430797063144</v>
      </c>
      <c r="AA23">
        <f t="shared" si="32"/>
        <v>9.4253745583968804</v>
      </c>
      <c r="AB23">
        <f t="shared" si="33"/>
        <v>-5.9393979633301335</v>
      </c>
      <c r="AC23">
        <f t="shared" si="18"/>
        <v>0.24814305906791728</v>
      </c>
      <c r="AD23">
        <v>1</v>
      </c>
      <c r="AE23" s="9">
        <f>AVERAGE(AC23:AC26)</f>
        <v>0.24039905528843891</v>
      </c>
      <c r="AF23" s="7">
        <f>STDEV(AC23:AC26)</f>
        <v>0.11264244018602848</v>
      </c>
      <c r="AG23" s="9">
        <f>AVERAGE(AD23:AD26)</f>
        <v>0.79010146715307195</v>
      </c>
      <c r="AH23" s="7">
        <f>STDEV(AD23:AD26)</f>
        <v>0.25681251341187805</v>
      </c>
      <c r="AJ23" s="4"/>
      <c r="AK23"/>
      <c r="AL23" s="42">
        <f t="shared" si="19"/>
        <v>-4.0288041538054031</v>
      </c>
      <c r="AM23">
        <f t="shared" si="20"/>
        <v>129.67689761442696</v>
      </c>
      <c r="AN23">
        <f t="shared" si="21"/>
        <v>30.941121696838174</v>
      </c>
      <c r="AO23">
        <f t="shared" si="22"/>
        <v>5.0211779988068574</v>
      </c>
      <c r="AP23">
        <f t="shared" si="23"/>
        <v>0.31552111728986815</v>
      </c>
      <c r="AQ23">
        <v>1</v>
      </c>
      <c r="AR23">
        <f t="shared" si="24"/>
        <v>0.31552111728986815</v>
      </c>
      <c r="AS23">
        <f t="shared" si="25"/>
        <v>1.0000000000000002</v>
      </c>
      <c r="AT23" s="9">
        <f>AVERAGE(AR23:AR26)</f>
        <v>0.19400897957328583</v>
      </c>
      <c r="AU23" s="7">
        <f>STDEV(AR23:AR26)</f>
        <v>0.11242655714293574</v>
      </c>
      <c r="AV23" s="9">
        <f>AVERAGE(AS23:AS26)</f>
        <v>0.9828476181045932</v>
      </c>
      <c r="AW23" s="7">
        <f>STDEV(AS23:AS26)</f>
        <v>2.4183019783941252E-2</v>
      </c>
      <c r="AX23" s="42">
        <f t="shared" si="38"/>
        <v>-9.4961430797063144</v>
      </c>
      <c r="AY23">
        <f t="shared" si="5"/>
        <v>11.655365220034332</v>
      </c>
      <c r="AZ23">
        <f t="shared" si="39"/>
        <v>-5.0978920532782652</v>
      </c>
      <c r="BA23">
        <f t="shared" si="40"/>
        <v>0.28550410747329313</v>
      </c>
      <c r="BB23">
        <v>1</v>
      </c>
      <c r="BC23" s="9">
        <f>AVERAGE(BA23:BA26)</f>
        <v>0.20288104317298153</v>
      </c>
      <c r="BD23" s="7">
        <f>STDEV(BA23:BA26)</f>
        <v>8.3510452225407511E-2</v>
      </c>
      <c r="BE23" s="9">
        <f>AVERAGE(BB23:BB26)</f>
        <v>0.84013310224842641</v>
      </c>
      <c r="BF23" s="7">
        <f>STDEV(BB23:BB26)</f>
        <v>0.19559841255718555</v>
      </c>
      <c r="BQ23" s="52"/>
      <c r="BR23" s="52"/>
      <c r="BS23" s="58"/>
      <c r="CK23" s="52"/>
      <c r="CL23" s="52"/>
      <c r="CM23" s="52"/>
      <c r="CN23" s="58"/>
      <c r="DF23" s="57"/>
      <c r="DG23" s="57"/>
      <c r="DJ23" s="57"/>
    </row>
    <row r="24" spans="1:138">
      <c r="A24" s="7"/>
      <c r="B24" s="7" t="s">
        <v>140</v>
      </c>
      <c r="C24" s="15">
        <f>C23</f>
        <v>43160</v>
      </c>
      <c r="D24" s="7"/>
      <c r="E24" s="41"/>
      <c r="F24" s="4"/>
      <c r="H24" s="5">
        <v>40.54642415988674</v>
      </c>
      <c r="I24" s="5">
        <v>-1.8941957573217483</v>
      </c>
      <c r="J24" s="5">
        <v>2.5854456953501126</v>
      </c>
      <c r="K24" s="5"/>
      <c r="L24" s="4"/>
      <c r="N24" s="42">
        <f t="shared" si="12"/>
        <v>-668.06926351096502</v>
      </c>
      <c r="O24">
        <f t="shared" si="13"/>
        <v>27090.405172194081</v>
      </c>
      <c r="P24">
        <f t="shared" si="14"/>
        <v>40.537357804335116</v>
      </c>
      <c r="Q24">
        <f t="shared" si="29"/>
        <v>8.642399171447213</v>
      </c>
      <c r="R24">
        <f t="shared" si="15"/>
        <v>0.1725502934842619</v>
      </c>
      <c r="S24">
        <v>1</v>
      </c>
      <c r="T24">
        <f t="shared" si="16"/>
        <v>0.1725502934842619</v>
      </c>
      <c r="U24">
        <f t="shared" si="31"/>
        <v>1</v>
      </c>
      <c r="Z24" s="42">
        <f t="shared" si="17"/>
        <v>-12.715091723475073</v>
      </c>
      <c r="AA24">
        <f t="shared" si="32"/>
        <v>5.8289564552303812</v>
      </c>
      <c r="AB24">
        <f t="shared" si="33"/>
        <v>-10.515485513954175</v>
      </c>
      <c r="AC24">
        <f t="shared" si="18"/>
        <v>0.1126478683689827</v>
      </c>
      <c r="AD24">
        <v>1</v>
      </c>
      <c r="AJ24" s="4"/>
      <c r="AK24"/>
      <c r="AL24" s="42">
        <f t="shared" si="19"/>
        <v>-1.901545684925938</v>
      </c>
      <c r="AM24">
        <f t="shared" si="20"/>
        <v>79.686323595759546</v>
      </c>
      <c r="AN24">
        <f t="shared" si="21"/>
        <v>37.887086918980302</v>
      </c>
      <c r="AO24">
        <f t="shared" si="22"/>
        <v>7.6422969505586025</v>
      </c>
      <c r="AP24">
        <f t="shared" si="23"/>
        <v>0.20384755883417333</v>
      </c>
      <c r="AQ24">
        <v>1</v>
      </c>
      <c r="AR24">
        <f t="shared" si="24"/>
        <v>0.20384755883417333</v>
      </c>
      <c r="AS24">
        <f t="shared" si="25"/>
        <v>1</v>
      </c>
      <c r="AT24"/>
      <c r="AU24"/>
      <c r="AV24"/>
      <c r="AW24"/>
      <c r="AX24" s="42">
        <f t="shared" si="38"/>
        <v>-12.715091723475073</v>
      </c>
      <c r="AY24">
        <f t="shared" si="5"/>
        <v>10.585222714708205</v>
      </c>
      <c r="AZ24">
        <f t="shared" si="39"/>
        <v>-8.7206680575474493</v>
      </c>
      <c r="BA24">
        <f t="shared" si="40"/>
        <v>0.15192743215809798</v>
      </c>
      <c r="BB24">
        <v>1</v>
      </c>
      <c r="BC24"/>
      <c r="BD24"/>
      <c r="BE24"/>
      <c r="BF24"/>
      <c r="BQ24" s="52"/>
      <c r="BR24" s="52"/>
      <c r="BS24" s="58"/>
      <c r="CK24" s="52"/>
      <c r="CL24" s="52"/>
      <c r="CM24" s="52"/>
      <c r="CN24" s="58"/>
      <c r="DF24" s="57"/>
      <c r="DG24" s="57"/>
      <c r="DJ24" s="57"/>
    </row>
    <row r="25" spans="1:138">
      <c r="A25" s="7"/>
      <c r="B25" t="s">
        <v>141</v>
      </c>
      <c r="C25" s="15">
        <f>C24</f>
        <v>43160</v>
      </c>
      <c r="E25" s="41"/>
      <c r="F25" s="4"/>
      <c r="H25" s="5">
        <v>36.567004147385788</v>
      </c>
      <c r="I25" s="5">
        <v>6.384418681204318</v>
      </c>
      <c r="J25" s="5">
        <v>15.030356121220274</v>
      </c>
      <c r="K25" s="5"/>
      <c r="L25" s="4"/>
      <c r="N25" s="42">
        <f t="shared" si="12"/>
        <v>4.7215010070343002</v>
      </c>
      <c r="O25">
        <f t="shared" si="13"/>
        <v>-157.62079078488915</v>
      </c>
      <c r="P25">
        <f t="shared" si="14"/>
        <v>34.751639300841987</v>
      </c>
      <c r="Q25">
        <f t="shared" si="29"/>
        <v>6.4591091701290502</v>
      </c>
      <c r="R25">
        <f t="shared" si="15"/>
        <v>0.2482832961247193</v>
      </c>
      <c r="S25">
        <f t="shared" si="30"/>
        <v>0.68419433964717891</v>
      </c>
      <c r="T25">
        <f t="shared" si="16"/>
        <v>0.32557319804199469</v>
      </c>
      <c r="U25">
        <f t="shared" si="31"/>
        <v>0.89718214119916806</v>
      </c>
      <c r="Z25" s="42">
        <f t="shared" si="17"/>
        <v>1.2314866316407329</v>
      </c>
      <c r="AA25">
        <f t="shared" si="32"/>
        <v>21.410977923843706</v>
      </c>
      <c r="AB25">
        <f t="shared" si="33"/>
        <v>9.3111009425251492</v>
      </c>
      <c r="AC25">
        <f t="shared" si="18"/>
        <v>0.38550188491825566</v>
      </c>
      <c r="AD25">
        <f t="shared" si="34"/>
        <v>0.68419433964717891</v>
      </c>
      <c r="AJ25" s="4"/>
      <c r="AK25"/>
      <c r="AL25" s="42">
        <f t="shared" si="19"/>
        <v>-1.5282496013269344</v>
      </c>
      <c r="AM25">
        <f t="shared" si="20"/>
        <v>70.913865631182958</v>
      </c>
      <c r="AN25">
        <f t="shared" si="21"/>
        <v>40.705422558980004</v>
      </c>
      <c r="AO25">
        <f t="shared" si="22"/>
        <v>8.7058198335773582</v>
      </c>
      <c r="AP25">
        <f t="shared" si="23"/>
        <v>0.17073602325055148</v>
      </c>
      <c r="AQ25">
        <f t="shared" si="35"/>
        <v>0.75947010906545498</v>
      </c>
      <c r="AR25">
        <f t="shared" si="24"/>
        <v>0.21327680672491678</v>
      </c>
      <c r="AS25">
        <f t="shared" si="25"/>
        <v>0.94870055293958766</v>
      </c>
      <c r="AT25"/>
      <c r="AU25"/>
      <c r="AV25"/>
      <c r="AW25"/>
      <c r="AX25" s="42">
        <f t="shared" si="38"/>
        <v>1.2314866316407329</v>
      </c>
      <c r="AY25">
        <f t="shared" si="5"/>
        <v>15.221775811186539</v>
      </c>
      <c r="AZ25">
        <f t="shared" si="39"/>
        <v>6.9755529754847094</v>
      </c>
      <c r="BA25">
        <f t="shared" si="40"/>
        <v>0.2612004415913447</v>
      </c>
      <c r="BB25">
        <f t="shared" si="41"/>
        <v>0.75947010906545498</v>
      </c>
      <c r="BC25"/>
      <c r="BD25"/>
      <c r="BE25"/>
      <c r="BF25"/>
      <c r="BQ25" s="52"/>
      <c r="BR25" s="52"/>
      <c r="BS25" s="58"/>
      <c r="CK25" s="52"/>
      <c r="CL25" s="52"/>
      <c r="CM25" s="52"/>
      <c r="CN25" s="58"/>
      <c r="DF25" s="57"/>
      <c r="DG25" s="57"/>
      <c r="DJ25" s="57"/>
    </row>
    <row r="26" spans="1:138">
      <c r="A26" s="7"/>
      <c r="B26" s="7" t="s">
        <v>142</v>
      </c>
      <c r="C26" s="15">
        <f>C25</f>
        <v>43160</v>
      </c>
      <c r="D26" s="7"/>
      <c r="E26" s="41"/>
      <c r="F26" s="4"/>
      <c r="H26" s="5">
        <v>51.631440308913533</v>
      </c>
      <c r="I26" s="5">
        <v>-1.9789079403682575</v>
      </c>
      <c r="J26" s="5">
        <v>25.90873297345188</v>
      </c>
      <c r="K26" s="5"/>
      <c r="L26" s="4"/>
      <c r="N26" s="42">
        <f t="shared" si="12"/>
        <v>-0.69094985133139675</v>
      </c>
      <c r="O26">
        <f t="shared" si="13"/>
        <v>61.583468978921573</v>
      </c>
      <c r="P26">
        <f t="shared" si="14"/>
        <v>63.874991221031785</v>
      </c>
      <c r="Q26">
        <f t="shared" si="29"/>
        <v>17.449053290955387</v>
      </c>
      <c r="R26">
        <f t="shared" si="15"/>
        <v>3.9762054930794065E-2</v>
      </c>
      <c r="S26">
        <f t="shared" si="30"/>
        <v>0.47621152896510843</v>
      </c>
      <c r="T26">
        <f t="shared" si="16"/>
        <v>7.9997948120436105E-2</v>
      </c>
      <c r="U26">
        <f t="shared" si="31"/>
        <v>0.95809799706806831</v>
      </c>
      <c r="Z26" s="42">
        <f t="shared" si="17"/>
        <v>6.425170592729792</v>
      </c>
      <c r="AA26">
        <f t="shared" si="32"/>
        <v>27.213698341873471</v>
      </c>
      <c r="AB26">
        <f t="shared" si="33"/>
        <v>16.694490721738646</v>
      </c>
      <c r="AC26">
        <f t="shared" si="18"/>
        <v>0.21530340879860002</v>
      </c>
      <c r="AD26">
        <f t="shared" si="34"/>
        <v>0.4762115289651086</v>
      </c>
      <c r="AJ26" s="4"/>
      <c r="AK26"/>
      <c r="AL26" s="42">
        <f t="shared" si="19"/>
        <v>-0.3231710472949913</v>
      </c>
      <c r="AM26">
        <f t="shared" si="20"/>
        <v>42.59451961143229</v>
      </c>
      <c r="AN26">
        <f t="shared" si="21"/>
        <v>70.302869373560128</v>
      </c>
      <c r="AO26">
        <f t="shared" si="22"/>
        <v>19.874667688135894</v>
      </c>
      <c r="AP26">
        <f t="shared" si="23"/>
        <v>2.6539760310966713E-2</v>
      </c>
      <c r="AQ26">
        <f t="shared" si="35"/>
        <v>0.60106229992825044</v>
      </c>
      <c r="AR26">
        <f t="shared" si="24"/>
        <v>4.3390435444185041E-2</v>
      </c>
      <c r="AS26">
        <f t="shared" si="25"/>
        <v>0.98268991947878515</v>
      </c>
      <c r="AT26"/>
      <c r="AU26"/>
      <c r="AV26"/>
      <c r="AW26"/>
      <c r="AX26" s="42">
        <f t="shared" si="38"/>
        <v>6.425170592729792</v>
      </c>
      <c r="AY26">
        <f t="shared" si="5"/>
        <v>16.948420930782067</v>
      </c>
      <c r="AZ26">
        <f t="shared" si="39"/>
        <v>12.820801132647553</v>
      </c>
      <c r="BA26">
        <f t="shared" si="40"/>
        <v>0.11289219146919026</v>
      </c>
      <c r="BB26">
        <f t="shared" si="41"/>
        <v>0.60106229992825067</v>
      </c>
      <c r="BC26"/>
      <c r="BD26"/>
      <c r="BE26"/>
      <c r="BF26"/>
      <c r="BO26" s="62"/>
      <c r="BQ26" s="52"/>
      <c r="BR26" s="52"/>
      <c r="BS26" s="58"/>
      <c r="CB26" s="62"/>
      <c r="CK26" s="52"/>
      <c r="CL26" s="52"/>
      <c r="CM26" s="52"/>
      <c r="CN26" s="58"/>
      <c r="DF26" s="57"/>
      <c r="DG26" s="57"/>
      <c r="DJ26" s="57"/>
      <c r="DW26" s="62"/>
      <c r="EH26" s="57"/>
    </row>
    <row r="27" spans="1:138">
      <c r="A27" s="7">
        <v>8</v>
      </c>
      <c r="B27" s="7" t="s">
        <v>143</v>
      </c>
      <c r="C27" s="15">
        <v>43161</v>
      </c>
      <c r="D27" s="3">
        <v>0.47916666666666669</v>
      </c>
      <c r="E27" s="41">
        <f t="shared" si="37"/>
        <v>43161.479166666664</v>
      </c>
      <c r="F27" s="4"/>
      <c r="H27" s="5">
        <v>38.257170542890464</v>
      </c>
      <c r="I27" s="5">
        <v>3.5078482276234002</v>
      </c>
      <c r="J27" s="5">
        <v>9.5834210772166255</v>
      </c>
      <c r="K27" s="5"/>
      <c r="L27" s="4"/>
      <c r="N27" s="42">
        <f t="shared" si="12"/>
        <v>10.708161000228221</v>
      </c>
      <c r="O27">
        <f t="shared" si="13"/>
        <v>-400.080520509243</v>
      </c>
      <c r="P27">
        <f t="shared" si="14"/>
        <v>38.082792034805429</v>
      </c>
      <c r="Q27">
        <f t="shared" si="29"/>
        <v>7.7161479376624253</v>
      </c>
      <c r="R27">
        <f t="shared" si="15"/>
        <v>0.2013538797983668</v>
      </c>
      <c r="S27">
        <f t="shared" si="30"/>
        <v>0.92785953439012325</v>
      </c>
      <c r="T27">
        <f t="shared" si="16"/>
        <v>0.21366407183209149</v>
      </c>
      <c r="U27">
        <f t="shared" si="31"/>
        <v>0.9845861743739307</v>
      </c>
      <c r="V27" s="9">
        <f>AVERAGE(T27:T29)</f>
        <v>0.18322436156275576</v>
      </c>
      <c r="W27" s="7">
        <f>STDEV(T27:T29)</f>
        <v>4.3060757100075682E-2</v>
      </c>
      <c r="X27" s="9">
        <f>AVERAGE(U27:U29)</f>
        <v>0.98682351676428437</v>
      </c>
      <c r="Y27" s="7">
        <f>STDEV(U27:U29)</f>
        <v>1.2212497980909601E-2</v>
      </c>
      <c r="Z27" s="42">
        <f t="shared" si="17"/>
        <v>-4.8532470521760018</v>
      </c>
      <c r="AA27">
        <f t="shared" si="32"/>
        <v>14.61271899051556</v>
      </c>
      <c r="AB27">
        <f t="shared" si="33"/>
        <v>0.66098652915062406</v>
      </c>
      <c r="AC27">
        <f t="shared" si="18"/>
        <v>0.22603341770770091</v>
      </c>
      <c r="AD27">
        <f t="shared" si="34"/>
        <v>0.92785953439012325</v>
      </c>
      <c r="AE27" s="9">
        <f>AVERAGE(AC27:AC29)</f>
        <v>0.19155732148693672</v>
      </c>
      <c r="AF27" s="7">
        <f>STDEV(AC27:AC29)</f>
        <v>3.0794396206217191E-2</v>
      </c>
      <c r="AG27" s="9">
        <f>AVERAGE(AD27:AD29)</f>
        <v>0.91594438515575594</v>
      </c>
      <c r="AH27" s="7">
        <f>STDEV(AD27:AD29)</f>
        <v>9.060271719422458E-2</v>
      </c>
      <c r="AJ27" s="4"/>
      <c r="AK27"/>
      <c r="AL27" s="42">
        <f t="shared" si="19"/>
        <v>-1.7223206067119874</v>
      </c>
      <c r="AM27">
        <f t="shared" si="20"/>
        <v>75.474534257731705</v>
      </c>
      <c r="AN27">
        <f t="shared" si="21"/>
        <v>39.115144473902809</v>
      </c>
      <c r="AO27">
        <f t="shared" si="22"/>
        <v>8.1057148958123797</v>
      </c>
      <c r="AP27">
        <f t="shared" si="23"/>
        <v>0.18869578775457541</v>
      </c>
      <c r="AQ27">
        <f t="shared" si="35"/>
        <v>0.94505501166215578</v>
      </c>
      <c r="AR27">
        <f t="shared" si="24"/>
        <v>0.19749975413968868</v>
      </c>
      <c r="AS27">
        <f t="shared" si="25"/>
        <v>0.9891483783120677</v>
      </c>
      <c r="AT27" s="9">
        <f>AVERAGE(AR27:AR29)</f>
        <v>0.17378681061298931</v>
      </c>
      <c r="AU27" s="7">
        <f>STDEV(AR27:AR29)</f>
        <v>5.5166507076989411E-2</v>
      </c>
      <c r="AV27" s="9">
        <f>AVERAGE(AS27:AS29)</f>
        <v>0.99132193730980944</v>
      </c>
      <c r="AW27" s="7">
        <f>STDEV(AS27:AS29)</f>
        <v>7.8211795484001215E-3</v>
      </c>
      <c r="AX27" s="42">
        <f t="shared" si="38"/>
        <v>-4.8532470521760018</v>
      </c>
      <c r="AY27">
        <f t="shared" si="5"/>
        <v>13.1989003728825</v>
      </c>
      <c r="AZ27">
        <f t="shared" si="39"/>
        <v>0.12747006966645102</v>
      </c>
      <c r="BA27">
        <f t="shared" si="40"/>
        <v>0.20680233721638269</v>
      </c>
      <c r="BB27">
        <f t="shared" si="41"/>
        <v>0.94505501166215589</v>
      </c>
      <c r="BC27" s="9">
        <f>AVERAGE(BA27:BA29)</f>
        <v>0.17920867912746141</v>
      </c>
      <c r="BD27" s="7">
        <f>STDEV(BA27:BA29)</f>
        <v>3.9795501815683199E-2</v>
      </c>
      <c r="BE27" s="9">
        <f>AVERAGE(BB27:BB29)</f>
        <v>0.93597996993361521</v>
      </c>
      <c r="BF27" s="7">
        <f>STDEV(BB27:BB29)</f>
        <v>6.9006558212901151E-2</v>
      </c>
      <c r="BQ27" s="52"/>
      <c r="BR27" s="52"/>
      <c r="BS27" s="58"/>
      <c r="CK27" s="52"/>
      <c r="CL27" s="52"/>
      <c r="CM27" s="52"/>
      <c r="CN27" s="58"/>
      <c r="DF27" s="57"/>
      <c r="DG27" s="57"/>
      <c r="DJ27" s="57"/>
    </row>
    <row r="28" spans="1:138">
      <c r="A28" s="7"/>
      <c r="B28" s="7" t="s">
        <v>144</v>
      </c>
      <c r="C28" s="15">
        <f>C27</f>
        <v>43161</v>
      </c>
      <c r="D28" s="7"/>
      <c r="E28" s="41"/>
      <c r="F28" s="4"/>
      <c r="H28" s="5">
        <v>46.100923987139495</v>
      </c>
      <c r="I28" s="5">
        <v>14.592636685857752</v>
      </c>
      <c r="J28" s="5">
        <v>15.237422495229982</v>
      </c>
      <c r="K28" s="5"/>
      <c r="L28" s="4"/>
      <c r="N28" s="42">
        <f t="shared" si="12"/>
        <v>-3.2784907538350931</v>
      </c>
      <c r="O28">
        <f t="shared" si="13"/>
        <v>166.3788755303213</v>
      </c>
      <c r="P28">
        <f t="shared" si="14"/>
        <v>47.330614843172569</v>
      </c>
      <c r="Q28">
        <f t="shared" si="29"/>
        <v>11.205892393650025</v>
      </c>
      <c r="R28">
        <f t="shared" si="15"/>
        <v>0.11255476239375756</v>
      </c>
      <c r="S28">
        <f t="shared" si="30"/>
        <v>0.81997362107714467</v>
      </c>
      <c r="T28">
        <f t="shared" si="16"/>
        <v>0.13395605813641248</v>
      </c>
      <c r="U28">
        <f t="shared" si="31"/>
        <v>0.97588437591892208</v>
      </c>
      <c r="Z28" s="42">
        <f t="shared" si="17"/>
        <v>-2.1591525942566179</v>
      </c>
      <c r="AA28">
        <f t="shared" si="32"/>
        <v>17.622735971947666</v>
      </c>
      <c r="AB28">
        <f t="shared" si="33"/>
        <v>4.4909364517613684</v>
      </c>
      <c r="AC28">
        <f t="shared" si="18"/>
        <v>0.16677978203177943</v>
      </c>
      <c r="AD28">
        <f t="shared" si="34"/>
        <v>0.81997362107714467</v>
      </c>
      <c r="AJ28" s="4"/>
      <c r="AK28"/>
      <c r="AL28" s="42">
        <f t="shared" si="19"/>
        <v>-0.87441458216555357</v>
      </c>
      <c r="AM28">
        <f t="shared" si="20"/>
        <v>55.548742680890513</v>
      </c>
      <c r="AN28">
        <f t="shared" si="21"/>
        <v>49.692281306454042</v>
      </c>
      <c r="AO28">
        <f t="shared" si="22"/>
        <v>12.097087285454354</v>
      </c>
      <c r="AP28">
        <f t="shared" si="23"/>
        <v>9.7019054569544336E-2</v>
      </c>
      <c r="AQ28">
        <f t="shared" si="35"/>
        <v>0.86288489813868952</v>
      </c>
      <c r="AR28">
        <f t="shared" si="24"/>
        <v>0.11072862271580096</v>
      </c>
      <c r="AS28">
        <f t="shared" si="25"/>
        <v>0.9848174336173604</v>
      </c>
      <c r="AT28"/>
      <c r="AU28"/>
      <c r="AV28"/>
      <c r="AW28"/>
      <c r="AX28" s="42">
        <f t="shared" si="38"/>
        <v>-2.1591525942566179</v>
      </c>
      <c r="AY28">
        <f t="shared" si="5"/>
        <v>14.094554610288283</v>
      </c>
      <c r="AZ28">
        <f t="shared" si="39"/>
        <v>3.1595472586823563</v>
      </c>
      <c r="BA28">
        <f t="shared" si="40"/>
        <v>0.13359008882257042</v>
      </c>
      <c r="BB28">
        <f t="shared" si="41"/>
        <v>0.86288489813868963</v>
      </c>
      <c r="BC28"/>
      <c r="BD28"/>
      <c r="BE28"/>
      <c r="BF28"/>
      <c r="BQ28" s="52"/>
      <c r="BR28" s="52"/>
      <c r="BS28" s="58"/>
      <c r="CK28" s="52"/>
      <c r="CL28" s="52"/>
      <c r="CM28" s="52"/>
      <c r="CN28" s="58"/>
      <c r="DF28" s="57"/>
      <c r="DG28" s="57"/>
      <c r="DJ28" s="57"/>
    </row>
    <row r="29" spans="1:138" ht="15.75" thickBot="1">
      <c r="A29" s="7"/>
      <c r="B29" s="17" t="s">
        <v>145</v>
      </c>
      <c r="C29" s="18">
        <f>C28</f>
        <v>43161</v>
      </c>
      <c r="D29" s="17"/>
      <c r="E29" s="41"/>
      <c r="F29" s="4"/>
      <c r="H29" s="5">
        <v>37.864897687363893</v>
      </c>
      <c r="I29" s="5">
        <v>21.791942603135883</v>
      </c>
      <c r="J29" s="5">
        <v>5.9896864486827903</v>
      </c>
      <c r="K29" s="5"/>
      <c r="L29" s="4"/>
      <c r="N29" s="42">
        <f t="shared" si="12"/>
        <v>10.477890523991219</v>
      </c>
      <c r="O29">
        <f t="shared" si="13"/>
        <v>-390.75456622164438</v>
      </c>
      <c r="P29">
        <f t="shared" si="14"/>
        <v>38.027684875354097</v>
      </c>
      <c r="Q29">
        <f t="shared" si="29"/>
        <v>7.6953527831524884</v>
      </c>
      <c r="R29">
        <f t="shared" si="15"/>
        <v>0.20205295471976326</v>
      </c>
      <c r="S29">
        <v>1</v>
      </c>
      <c r="T29">
        <f t="shared" si="16"/>
        <v>0.20205295471976326</v>
      </c>
      <c r="U29">
        <f t="shared" si="31"/>
        <v>1</v>
      </c>
      <c r="Z29" s="42">
        <f t="shared" si="17"/>
        <v>-8.2989541880582998</v>
      </c>
      <c r="AA29">
        <f t="shared" si="32"/>
        <v>10.762951599635958</v>
      </c>
      <c r="AB29">
        <f t="shared" si="33"/>
        <v>-4.2374630183843536</v>
      </c>
      <c r="AC29">
        <f t="shared" si="18"/>
        <v>0.18185876472132981</v>
      </c>
      <c r="AD29">
        <v>1</v>
      </c>
      <c r="AJ29" s="4"/>
      <c r="AK29"/>
      <c r="AL29" s="42">
        <f t="shared" si="19"/>
        <v>-2.0195280316431479</v>
      </c>
      <c r="AM29">
        <f t="shared" si="20"/>
        <v>82.458908743613975</v>
      </c>
      <c r="AN29">
        <f t="shared" si="21"/>
        <v>37.178908929994293</v>
      </c>
      <c r="AO29">
        <f t="shared" si="22"/>
        <v>7.3750599735827507</v>
      </c>
      <c r="AP29">
        <f t="shared" si="23"/>
        <v>0.21313205498347831</v>
      </c>
      <c r="AQ29">
        <v>1</v>
      </c>
      <c r="AR29">
        <f t="shared" si="24"/>
        <v>0.21313205498347831</v>
      </c>
      <c r="AS29">
        <f t="shared" si="25"/>
        <v>1</v>
      </c>
      <c r="AT29"/>
      <c r="AU29"/>
      <c r="AV29"/>
      <c r="AW29"/>
      <c r="AX29" s="42">
        <f t="shared" si="38"/>
        <v>-8.2989541880582998</v>
      </c>
      <c r="AY29">
        <f t="shared" si="5"/>
        <v>12.053371793496412</v>
      </c>
      <c r="AZ29">
        <f t="shared" si="39"/>
        <v>-3.750512001833239</v>
      </c>
      <c r="BA29">
        <f t="shared" si="40"/>
        <v>0.19723361134343112</v>
      </c>
      <c r="BB29">
        <v>1</v>
      </c>
      <c r="BC29"/>
      <c r="BD29"/>
      <c r="BE29"/>
      <c r="BF29"/>
      <c r="BQ29" s="52"/>
      <c r="BR29" s="52"/>
      <c r="BS29" s="58"/>
      <c r="CK29" s="52"/>
      <c r="CL29" s="52"/>
      <c r="CM29" s="52"/>
      <c r="CN29" s="58"/>
      <c r="DF29" s="57"/>
      <c r="DG29" s="57"/>
      <c r="DJ29" s="57"/>
    </row>
    <row r="30" spans="1:138">
      <c r="A30" s="7"/>
      <c r="B30" s="7"/>
      <c r="C30" s="68"/>
      <c r="D30" s="3"/>
      <c r="E30" s="16"/>
      <c r="F30" s="4"/>
      <c r="H30" s="5"/>
      <c r="I30" s="5"/>
      <c r="J30" s="5"/>
      <c r="K30" s="5"/>
      <c r="L30" s="4"/>
      <c r="R30" s="11"/>
      <c r="V30" s="9"/>
      <c r="W30" s="7"/>
      <c r="X30" s="9"/>
      <c r="Y30" s="7"/>
      <c r="AE30" s="9"/>
      <c r="AF30" s="7"/>
      <c r="AG30" s="9"/>
      <c r="AH30" s="7"/>
      <c r="AJ30" s="4"/>
      <c r="AK30"/>
      <c r="AL30" s="42"/>
      <c r="AM30"/>
      <c r="AN30"/>
      <c r="AO30"/>
      <c r="AP30"/>
      <c r="AQ30"/>
      <c r="AR30"/>
      <c r="AS30"/>
      <c r="AT30" s="9"/>
      <c r="AV30" s="9"/>
      <c r="AX30" s="42"/>
      <c r="AY30"/>
      <c r="AZ30"/>
      <c r="BA30"/>
      <c r="BB30"/>
      <c r="BC30" s="9"/>
      <c r="BE30" s="9"/>
      <c r="BO30" s="62"/>
      <c r="BQ30" s="52"/>
      <c r="BR30" s="52"/>
      <c r="BS30" s="58"/>
      <c r="CB30" s="62"/>
      <c r="CK30" s="52"/>
      <c r="CL30" s="52"/>
      <c r="CM30" s="52"/>
      <c r="CN30" s="58"/>
      <c r="DF30" s="57"/>
      <c r="DG30" s="57"/>
      <c r="DJ30" s="57"/>
      <c r="DW30" s="62"/>
      <c r="EH30" s="57"/>
    </row>
    <row r="31" spans="1:138">
      <c r="A31" s="7"/>
      <c r="B31" s="7"/>
      <c r="D31" s="7"/>
      <c r="E31" s="7"/>
      <c r="F31" s="4"/>
      <c r="H31" s="5"/>
      <c r="I31" s="5"/>
      <c r="J31" s="5"/>
      <c r="K31" s="5"/>
      <c r="L31" s="4"/>
      <c r="AJ31" s="4"/>
      <c r="AK31"/>
      <c r="AL31" s="42"/>
      <c r="AM31"/>
      <c r="AN31"/>
      <c r="AO31"/>
      <c r="AP31"/>
      <c r="AQ31"/>
      <c r="AR31"/>
      <c r="AS31"/>
      <c r="AT31"/>
      <c r="AU31"/>
      <c r="AV31"/>
      <c r="AW31"/>
      <c r="AX31" s="42"/>
      <c r="AY31"/>
      <c r="AZ31"/>
      <c r="BA31"/>
      <c r="BB31"/>
      <c r="BC31"/>
      <c r="BD31"/>
      <c r="BE31"/>
      <c r="BF31"/>
      <c r="BQ31" s="52"/>
      <c r="BR31" s="52"/>
      <c r="BS31" s="58"/>
      <c r="CK31" s="52"/>
      <c r="CL31" s="52"/>
      <c r="CM31" s="52"/>
      <c r="CN31" s="58"/>
      <c r="DF31" s="57"/>
      <c r="DG31" s="57"/>
      <c r="DJ31" s="57"/>
    </row>
    <row r="32" spans="1:138">
      <c r="A32" s="7"/>
      <c r="B32" s="7"/>
      <c r="D32" s="7"/>
      <c r="E32" s="7"/>
      <c r="F32" s="4"/>
      <c r="H32" s="5"/>
      <c r="I32" s="5"/>
      <c r="J32" s="5"/>
      <c r="K32" s="5"/>
      <c r="L32" s="4"/>
      <c r="AJ32" s="4"/>
      <c r="AK32"/>
      <c r="AL32" s="42"/>
      <c r="AM32"/>
      <c r="AN32"/>
      <c r="AO32"/>
      <c r="AP32"/>
      <c r="AQ32"/>
      <c r="AR32"/>
      <c r="AS32"/>
      <c r="AT32"/>
      <c r="AU32"/>
      <c r="AV32"/>
      <c r="AW32"/>
      <c r="AX32" s="42"/>
      <c r="AY32"/>
      <c r="AZ32"/>
      <c r="BA32"/>
      <c r="BB32"/>
      <c r="BC32"/>
      <c r="BD32"/>
      <c r="BE32"/>
      <c r="BF32"/>
      <c r="BQ32" s="52"/>
      <c r="BR32" s="52"/>
      <c r="BS32" s="58"/>
      <c r="CK32" s="52"/>
      <c r="CL32" s="52"/>
      <c r="CM32" s="52"/>
      <c r="CN32" s="58"/>
      <c r="DF32" s="57"/>
      <c r="DG32" s="57"/>
      <c r="DJ32" s="57"/>
    </row>
    <row r="33" spans="1:138">
      <c r="A33" s="7"/>
      <c r="B33" s="7"/>
      <c r="D33" s="7"/>
      <c r="E33" s="7"/>
      <c r="F33" s="4"/>
      <c r="H33" s="5"/>
      <c r="I33" s="5"/>
      <c r="J33" s="5"/>
      <c r="K33" s="5"/>
      <c r="L33" s="4"/>
      <c r="AJ33" s="4"/>
      <c r="AK33"/>
      <c r="AL33" s="42"/>
      <c r="AM33"/>
      <c r="AN33"/>
      <c r="AO33"/>
      <c r="AP33"/>
      <c r="AQ33"/>
      <c r="AR33"/>
      <c r="AS33"/>
      <c r="AT33"/>
      <c r="AU33"/>
      <c r="AV33"/>
      <c r="AW33"/>
      <c r="AX33" s="42"/>
      <c r="AY33"/>
      <c r="AZ33"/>
      <c r="BA33"/>
      <c r="BB33"/>
      <c r="BC33"/>
      <c r="BD33"/>
      <c r="BE33"/>
      <c r="BF33"/>
      <c r="BQ33" s="52"/>
      <c r="BR33" s="52"/>
      <c r="BS33" s="58"/>
      <c r="CK33" s="52"/>
      <c r="CL33" s="52"/>
      <c r="CM33" s="52"/>
      <c r="CN33" s="58"/>
      <c r="DF33" s="57"/>
      <c r="DG33" s="57"/>
      <c r="DJ33" s="57"/>
    </row>
    <row r="34" spans="1:138">
      <c r="A34" s="7"/>
      <c r="B34" s="7"/>
      <c r="C34" s="68"/>
      <c r="D34" s="3"/>
      <c r="E34" s="16"/>
      <c r="F34" s="4"/>
      <c r="H34" s="5"/>
      <c r="I34" s="5"/>
      <c r="J34" s="5"/>
      <c r="K34" s="5"/>
      <c r="L34" s="4"/>
      <c r="R34" s="11"/>
      <c r="V34" s="9"/>
      <c r="W34" s="7"/>
      <c r="X34" s="9"/>
      <c r="Y34" s="7"/>
      <c r="AE34" s="9"/>
      <c r="AF34" s="7"/>
      <c r="AG34" s="9"/>
      <c r="AH34" s="7"/>
      <c r="AJ34" s="4"/>
      <c r="AK34"/>
      <c r="AL34" s="42"/>
      <c r="AM34"/>
      <c r="AN34"/>
      <c r="AO34"/>
      <c r="AP34"/>
      <c r="AQ34"/>
      <c r="AR34"/>
      <c r="AS34"/>
      <c r="AT34" s="9"/>
      <c r="AV34" s="9"/>
      <c r="AX34" s="42"/>
      <c r="AY34"/>
      <c r="AZ34"/>
      <c r="BA34"/>
      <c r="BB34"/>
      <c r="BC34" s="9"/>
      <c r="BE34" s="9"/>
      <c r="BO34" s="62"/>
      <c r="BQ34" s="52"/>
      <c r="BR34" s="52"/>
      <c r="BS34" s="58"/>
      <c r="CB34" s="62"/>
      <c r="CK34" s="52"/>
      <c r="CL34" s="52"/>
      <c r="CM34" s="52"/>
      <c r="CN34" s="58"/>
      <c r="DF34" s="57"/>
      <c r="DG34" s="57"/>
      <c r="DJ34" s="57"/>
      <c r="DW34" s="62"/>
      <c r="EH34" s="57"/>
    </row>
    <row r="35" spans="1:138">
      <c r="A35" s="7"/>
      <c r="B35" s="7"/>
      <c r="D35" s="7"/>
      <c r="E35" s="7"/>
      <c r="F35" s="4"/>
      <c r="H35" s="5"/>
      <c r="I35" s="5"/>
      <c r="J35" s="5"/>
      <c r="K35" s="5"/>
      <c r="AJ35"/>
      <c r="AK35"/>
      <c r="AL35" s="42"/>
      <c r="AM35"/>
      <c r="AN35"/>
      <c r="AO35"/>
      <c r="AP35"/>
      <c r="AQ35"/>
      <c r="AR35"/>
      <c r="AS35"/>
      <c r="AT35"/>
      <c r="AU35"/>
      <c r="AV35"/>
      <c r="AW35"/>
      <c r="AX35" s="42"/>
      <c r="AY35"/>
      <c r="AZ35"/>
      <c r="BA35"/>
      <c r="BB35"/>
      <c r="BC35"/>
      <c r="BD35"/>
      <c r="BE35"/>
      <c r="BF35"/>
      <c r="BO35" s="52"/>
      <c r="BP35" s="52"/>
      <c r="BQ35" s="52"/>
      <c r="BR35" s="52"/>
      <c r="BS35" s="58"/>
      <c r="CK35" s="52"/>
      <c r="CL35" s="52"/>
      <c r="CM35" s="52"/>
      <c r="CN35" s="58"/>
      <c r="DF35" s="57"/>
      <c r="DG35" s="57"/>
      <c r="DJ35" s="57"/>
    </row>
    <row r="36" spans="1:138">
      <c r="A36" s="7"/>
      <c r="B36" s="7"/>
      <c r="D36" s="7"/>
      <c r="E36" s="7"/>
      <c r="F36" s="4"/>
      <c r="H36" s="5"/>
      <c r="I36" s="5"/>
      <c r="J36" s="5"/>
      <c r="K36" s="5"/>
      <c r="AJ36"/>
      <c r="AK36"/>
      <c r="AL36" s="42"/>
      <c r="AM36"/>
      <c r="AN36"/>
      <c r="AO36"/>
      <c r="AP36"/>
      <c r="AQ36"/>
      <c r="AR36"/>
      <c r="AS36"/>
      <c r="AT36"/>
      <c r="AU36"/>
      <c r="AV36"/>
      <c r="AW36"/>
      <c r="AX36" s="42"/>
      <c r="AY36"/>
      <c r="AZ36"/>
      <c r="BA36"/>
      <c r="BB36"/>
      <c r="BC36"/>
      <c r="BD36"/>
      <c r="BE36"/>
      <c r="BF36"/>
      <c r="BO36" s="52"/>
      <c r="BP36" s="52"/>
      <c r="BQ36" s="52"/>
      <c r="BR36" s="52"/>
      <c r="BS36" s="58"/>
      <c r="CK36" s="52"/>
      <c r="CL36" s="52"/>
      <c r="CM36" s="52"/>
      <c r="CN36" s="58"/>
      <c r="DF36" s="57"/>
      <c r="DG36" s="57"/>
      <c r="DJ36" s="57"/>
    </row>
    <row r="37" spans="1:138">
      <c r="A37" s="7"/>
      <c r="B37" s="7"/>
      <c r="D37" s="7"/>
      <c r="E37" s="7"/>
      <c r="F37" s="4"/>
      <c r="H37" s="5"/>
      <c r="I37" s="5"/>
      <c r="J37" s="5"/>
      <c r="K37" s="5"/>
      <c r="AJ37"/>
      <c r="AK37"/>
      <c r="AL37" s="42"/>
      <c r="AM37"/>
      <c r="AN37"/>
      <c r="AO37"/>
      <c r="AP37"/>
      <c r="AQ37"/>
      <c r="AR37"/>
      <c r="AS37"/>
      <c r="AT37"/>
      <c r="AU37"/>
      <c r="AV37"/>
      <c r="AW37"/>
      <c r="AX37" s="42"/>
      <c r="AY37"/>
      <c r="AZ37"/>
      <c r="BA37"/>
      <c r="BB37"/>
      <c r="BC37"/>
      <c r="BD37"/>
      <c r="BE37"/>
      <c r="BF37"/>
      <c r="BO37" s="52"/>
      <c r="BP37" s="52"/>
      <c r="BQ37" s="52"/>
      <c r="BR37" s="52"/>
      <c r="BS37" s="58"/>
      <c r="CK37" s="52"/>
      <c r="CL37" s="52"/>
      <c r="CM37" s="52"/>
      <c r="CN37" s="58"/>
      <c r="DF37" s="57"/>
      <c r="DG37" s="57"/>
      <c r="DJ37" s="57"/>
    </row>
    <row r="38" spans="1:138" ht="15.75" thickBot="1">
      <c r="AJ38"/>
      <c r="AK38"/>
      <c r="AL38" s="42"/>
      <c r="AM38"/>
      <c r="AN38"/>
      <c r="AO38"/>
      <c r="AP38"/>
      <c r="AQ38"/>
      <c r="AR38"/>
      <c r="AS38"/>
      <c r="AT38"/>
      <c r="AU38"/>
      <c r="AV38"/>
      <c r="AW38"/>
      <c r="AX38" s="42"/>
      <c r="AY38"/>
      <c r="AZ38"/>
      <c r="BA38"/>
      <c r="BB38"/>
      <c r="BC38"/>
      <c r="BD38"/>
      <c r="BE38"/>
      <c r="BF38"/>
      <c r="BM38" s="63"/>
      <c r="BN38" s="63"/>
      <c r="BS38" s="58"/>
      <c r="BW38" s="63"/>
      <c r="BX38" s="63"/>
      <c r="BY38" s="63"/>
      <c r="BZ38" s="63"/>
      <c r="CA38" s="63"/>
      <c r="CH38" s="63"/>
      <c r="CI38" s="63"/>
      <c r="CN38" s="58"/>
      <c r="CR38" s="63"/>
      <c r="CS38" s="63"/>
      <c r="CT38" s="63"/>
      <c r="CU38" s="63"/>
      <c r="CV38" s="63"/>
      <c r="DC38" s="63"/>
      <c r="DD38" s="63"/>
      <c r="DR38" s="63"/>
      <c r="DS38" s="63"/>
      <c r="DT38" s="63"/>
      <c r="DU38" s="63"/>
      <c r="DV38" s="63"/>
      <c r="EB38" s="63"/>
      <c r="EC38" s="63"/>
      <c r="ED38" s="63"/>
    </row>
    <row r="39" spans="1:138">
      <c r="H39" s="43">
        <f>AVERAGE(H6:H37)</f>
        <v>40.765975130325337</v>
      </c>
      <c r="I39" s="43">
        <f>AVERAGE(I6:I37)</f>
        <v>-2.4404794956224549</v>
      </c>
      <c r="J39" s="43">
        <f>AVERAGE(J6:J37)</f>
        <v>8.9642713541694974</v>
      </c>
      <c r="Q39" s="31" t="s">
        <v>37</v>
      </c>
      <c r="R39" s="33">
        <f>MIN(R6:R37)</f>
        <v>3.9762054930794065E-2</v>
      </c>
      <c r="S39" s="34">
        <f>MIN(S6:S37)</f>
        <v>0.47621152896510843</v>
      </c>
      <c r="T39" s="32">
        <f>MIN(T6:T37)</f>
        <v>7.9997948120436105E-2</v>
      </c>
      <c r="U39" s="22">
        <f>MIN(U6:U37)</f>
        <v>0.89718214119916806</v>
      </c>
      <c r="V39" s="48">
        <f>MIN(V6:V37)</f>
        <v>0.14547919232518072</v>
      </c>
      <c r="W39" s="48"/>
      <c r="X39" s="48">
        <f>MIN(X6:X37)</f>
        <v>0.96382003456680909</v>
      </c>
      <c r="Y39" s="31"/>
      <c r="AB39" s="22" t="s">
        <v>37</v>
      </c>
      <c r="AC39" s="22">
        <f>MIN(AC6:AC37)</f>
        <v>7.2033578680273991E-2</v>
      </c>
      <c r="AD39" s="22">
        <f>MIN(AD6:AD37)</f>
        <v>0.4762115289651086</v>
      </c>
      <c r="AE39" s="48">
        <f>MIN(AE6:AE37)</f>
        <v>0.13669437346360372</v>
      </c>
      <c r="AF39" s="48"/>
      <c r="AG39" s="48">
        <f>MIN(AG6:AG37)</f>
        <v>0.79010146715307195</v>
      </c>
      <c r="AH39" s="54"/>
      <c r="AJ39"/>
      <c r="AK39"/>
      <c r="AL39" s="42"/>
      <c r="AM39"/>
      <c r="AN39"/>
      <c r="AO39" s="31" t="s">
        <v>37</v>
      </c>
      <c r="AP39" s="33">
        <f>MIN(AP6:AP37)</f>
        <v>2.6539760310966713E-2</v>
      </c>
      <c r="AQ39" s="34">
        <f>MIN(AQ6:AQ37)</f>
        <v>0.60106229992825044</v>
      </c>
      <c r="AR39" s="32">
        <f>MIN(AR6:AR37)</f>
        <v>4.3390435444185041E-2</v>
      </c>
      <c r="AS39" s="22">
        <f>MIN(AS6:AS37)</f>
        <v>0.94870055293958766</v>
      </c>
      <c r="AT39" s="48">
        <f>MIN(AT6:AT37)</f>
        <v>0.14488371010005563</v>
      </c>
      <c r="AU39" s="48"/>
      <c r="AV39" s="48">
        <f>MIN(AV6:AV37)</f>
        <v>0.9828476181045932</v>
      </c>
      <c r="AW39" s="31"/>
      <c r="AX39" s="42"/>
      <c r="AY39"/>
      <c r="AZ39" s="22" t="s">
        <v>37</v>
      </c>
      <c r="BA39" s="22">
        <f>MIN(BA6:BA37)</f>
        <v>9.7984871396479156E-2</v>
      </c>
      <c r="BB39" s="22">
        <f>MIN(BB6:BB37)</f>
        <v>0.60106229992825067</v>
      </c>
      <c r="BC39" s="48">
        <f>MIN(BC6:BC37)</f>
        <v>0.14047783546021275</v>
      </c>
      <c r="BD39" s="48"/>
      <c r="BE39" s="48">
        <f>MIN(BE6:BE37)</f>
        <v>0.84013310224842641</v>
      </c>
      <c r="BF39" s="54"/>
      <c r="BM39" s="63"/>
      <c r="BN39" s="63"/>
      <c r="BS39" s="58"/>
      <c r="BW39" s="63"/>
      <c r="BX39" s="63"/>
      <c r="BY39" s="63"/>
      <c r="BZ39" s="63"/>
      <c r="CA39" s="63"/>
      <c r="CH39" s="63"/>
      <c r="CI39" s="63"/>
      <c r="CN39" s="58"/>
      <c r="CR39" s="63"/>
      <c r="CS39" s="63"/>
      <c r="CT39" s="63"/>
      <c r="CU39" s="63"/>
      <c r="CV39" s="63"/>
      <c r="DC39" s="63"/>
      <c r="DD39" s="63"/>
      <c r="DR39" s="63"/>
      <c r="DS39" s="63"/>
      <c r="DT39" s="63"/>
      <c r="DU39" s="63"/>
      <c r="DV39" s="63"/>
      <c r="EB39" s="63"/>
      <c r="EC39" s="63"/>
      <c r="ED39" s="63"/>
    </row>
    <row r="40" spans="1:138">
      <c r="H40" s="43">
        <f>STDEV(H6:H37)</f>
        <v>5.5106454777579952</v>
      </c>
      <c r="I40" s="43">
        <f>STDEV(I6:I37)</f>
        <v>7.9986804388199522</v>
      </c>
      <c r="J40" s="43">
        <f>STDEV(J6:J37)</f>
        <v>6.1779458141441586</v>
      </c>
      <c r="Q40" s="31" t="s">
        <v>38</v>
      </c>
      <c r="R40" s="35">
        <f>MAX(R6:R37)</f>
        <v>0.32521504154668618</v>
      </c>
      <c r="S40" s="36">
        <f>MAX(S6:S37)</f>
        <v>1</v>
      </c>
      <c r="T40" s="32">
        <f>MAX(T6:T37)</f>
        <v>0.32557319804199469</v>
      </c>
      <c r="U40" s="22">
        <f>MAX(U6:U37)</f>
        <v>1.0000000000000002</v>
      </c>
      <c r="V40" s="48">
        <f>MAX(V6:V37)</f>
        <v>0.24189193984725374</v>
      </c>
      <c r="W40" s="48"/>
      <c r="X40" s="48">
        <f>MAX(X6:X37)</f>
        <v>1</v>
      </c>
      <c r="Y40" s="31"/>
      <c r="AB40" s="22" t="s">
        <v>38</v>
      </c>
      <c r="AC40" s="22">
        <f>MAX(AC6:AC37)</f>
        <v>0.38550188491825566</v>
      </c>
      <c r="AD40" s="22">
        <f>MAX(AD6:AD37)</f>
        <v>1</v>
      </c>
      <c r="AE40" s="48">
        <f>MAX(AE6:AE37)</f>
        <v>0.24039905528843891</v>
      </c>
      <c r="AF40" s="48"/>
      <c r="AG40" s="48">
        <f>MAX(AG6:AG37)</f>
        <v>1</v>
      </c>
      <c r="AH40" s="54"/>
      <c r="AJ40"/>
      <c r="AK40"/>
      <c r="AL40" s="42"/>
      <c r="AM40"/>
      <c r="AN40"/>
      <c r="AO40" s="31" t="s">
        <v>38</v>
      </c>
      <c r="AP40" s="35">
        <f>MAX(AP6:AP37)</f>
        <v>0.3660856615720548</v>
      </c>
      <c r="AQ40" s="36">
        <f>MAX(AQ6:AQ37)</f>
        <v>1</v>
      </c>
      <c r="AR40" s="32">
        <f>MAX(AR6:AR37)</f>
        <v>0.3660856615720548</v>
      </c>
      <c r="AS40" s="22">
        <f>MAX(AS6:AS37)</f>
        <v>1.0000000000000002</v>
      </c>
      <c r="AT40" s="48">
        <f>MAX(AT6:AT37)</f>
        <v>0.26456389987554324</v>
      </c>
      <c r="AU40" s="48"/>
      <c r="AV40" s="48">
        <f>MAX(AV6:AV37)</f>
        <v>1</v>
      </c>
      <c r="AW40" s="31"/>
      <c r="AX40" s="42"/>
      <c r="AY40"/>
      <c r="AZ40" s="22" t="s">
        <v>38</v>
      </c>
      <c r="BA40" s="22">
        <f>MAX(BA6:BA37)</f>
        <v>0.33006248364297458</v>
      </c>
      <c r="BB40" s="22">
        <f>MAX(BB6:BB37)</f>
        <v>1</v>
      </c>
      <c r="BC40" s="48">
        <f>MAX(BC6:BC37)</f>
        <v>0.23704371194515686</v>
      </c>
      <c r="BD40" s="48"/>
      <c r="BE40" s="48">
        <f>MAX(BE6:BE37)</f>
        <v>1</v>
      </c>
      <c r="BF40" s="54"/>
      <c r="BL40" s="63"/>
      <c r="BM40" s="63"/>
      <c r="BN40" s="63"/>
      <c r="BQ40" s="57"/>
      <c r="BR40" s="57"/>
      <c r="BS40" s="58"/>
      <c r="BW40" s="63"/>
      <c r="BX40" s="63"/>
      <c r="BY40" s="63"/>
      <c r="BZ40" s="63"/>
      <c r="CA40" s="63"/>
      <c r="CG40" s="63"/>
      <c r="CH40" s="63"/>
      <c r="CI40" s="63"/>
      <c r="CL40" s="57"/>
      <c r="CM40" s="57"/>
      <c r="CN40" s="58"/>
      <c r="CR40" s="63"/>
      <c r="CS40" s="63"/>
      <c r="CT40" s="63"/>
      <c r="CU40" s="63"/>
      <c r="CV40" s="63"/>
      <c r="DB40" s="63"/>
      <c r="DC40" s="63"/>
      <c r="DD40" s="63"/>
      <c r="DR40" s="63"/>
      <c r="DS40" s="63"/>
      <c r="DT40" s="63"/>
      <c r="DU40" s="63"/>
      <c r="DV40" s="63"/>
      <c r="EB40" s="63"/>
      <c r="EC40" s="63"/>
      <c r="ED40" s="63"/>
    </row>
    <row r="41" spans="1:138" ht="15.75" thickBot="1">
      <c r="Q41" s="31" t="s">
        <v>55</v>
      </c>
      <c r="R41" s="37">
        <f>AVERAGE(R6:R37)</f>
        <v>0.17543492385942969</v>
      </c>
      <c r="S41" s="38">
        <f>AVERAGE(S6:S37)</f>
        <v>0.91560053943257647</v>
      </c>
      <c r="T41" s="32">
        <f>AVERAGE(T6:T37)</f>
        <v>0.1869793620484701</v>
      </c>
      <c r="U41" s="22">
        <f>AVERAGE(U6:U37)</f>
        <v>0.98623198738364726</v>
      </c>
      <c r="V41" s="48">
        <f>AVERAGE(V6:V37)</f>
        <v>0.18844721098753764</v>
      </c>
      <c r="W41" s="48">
        <f>STDEV(V6:V37)</f>
        <v>3.4063868736377512E-2</v>
      </c>
      <c r="X41" s="48">
        <f>AVERAGE(X6:X37)</f>
        <v>0.98910650834431812</v>
      </c>
      <c r="Y41" s="48">
        <f>STDEV(X6:X37)</f>
        <v>1.1731647596756312E-2</v>
      </c>
      <c r="AB41" s="22" t="s">
        <v>55</v>
      </c>
      <c r="AC41" s="22">
        <f>AVERAGE(AC6:AC37)</f>
        <v>0.18393991613003777</v>
      </c>
      <c r="AD41" s="22">
        <f>AVERAGE(AD6:AD37)</f>
        <v>0.91560053943257647</v>
      </c>
      <c r="AE41" s="48">
        <f>AVERAGE(AE6:AE37)</f>
        <v>0.18190137575844323</v>
      </c>
      <c r="AF41" s="48"/>
      <c r="AG41" s="48">
        <f>AVERAGE(AG6:AG37)</f>
        <v>0.93256448058199615</v>
      </c>
      <c r="AH41" s="54"/>
      <c r="AJ41"/>
      <c r="AK41"/>
      <c r="AL41" s="42"/>
      <c r="AM41"/>
      <c r="AN41"/>
      <c r="AO41" s="31" t="s">
        <v>55</v>
      </c>
      <c r="AP41" s="37">
        <f>AVERAGE(AP6:AP37)</f>
        <v>0.1780748888063628</v>
      </c>
      <c r="AQ41" s="38">
        <f>AVERAGE(AQ6:AQ37)</f>
        <v>0.93571808363872655</v>
      </c>
      <c r="AR41" s="32">
        <f>AVERAGE(AR6:AR37)</f>
        <v>0.18490086600602898</v>
      </c>
      <c r="AS41" s="22">
        <f>AVERAGE(AS6:AS37)</f>
        <v>0.99217555717073191</v>
      </c>
      <c r="AT41" s="48">
        <f>AVERAGE(AT6:AT37)</f>
        <v>0.18937936656622714</v>
      </c>
      <c r="AU41" s="48"/>
      <c r="AV41" s="48">
        <f>AVERAGE(AV6:AV37)</f>
        <v>0.99375753043459925</v>
      </c>
      <c r="AW41" s="31"/>
      <c r="AX41" s="42"/>
      <c r="AY41"/>
      <c r="AZ41" s="22" t="s">
        <v>55</v>
      </c>
      <c r="BA41" s="22">
        <f>AVERAGE(BA6:BA37)</f>
        <v>0.17939845389339573</v>
      </c>
      <c r="BB41" s="22">
        <f>AVERAGE(BB6:BB37)</f>
        <v>0.93571808363872633</v>
      </c>
      <c r="BC41" s="48">
        <f>AVERAGE(BC6:BC37)</f>
        <v>0.18178375059603991</v>
      </c>
      <c r="BD41" s="48"/>
      <c r="BE41" s="48">
        <f>AVERAGE(BE6:BE37)</f>
        <v>0.94863848193029399</v>
      </c>
      <c r="BF41" s="54"/>
      <c r="BQ41" s="57"/>
      <c r="BR41" s="57"/>
      <c r="CL41" s="57"/>
      <c r="CM41" s="57"/>
      <c r="DS41" s="64"/>
      <c r="EB41" s="64"/>
    </row>
    <row r="43" spans="1:138">
      <c r="V43" s="4"/>
      <c r="AE43" s="4"/>
      <c r="AG43" s="4"/>
      <c r="AP43" s="8"/>
      <c r="DW43" s="62"/>
    </row>
    <row r="44" spans="1:138">
      <c r="B44" s="6"/>
      <c r="BO44" s="65"/>
    </row>
    <row r="45" spans="1:138">
      <c r="B45" s="5"/>
      <c r="BO45" s="65"/>
    </row>
    <row r="46" spans="1:138">
      <c r="B46" s="5"/>
      <c r="AX46" s="8"/>
      <c r="AY46" s="8"/>
      <c r="AZ46" s="8"/>
      <c r="BA46" s="8"/>
      <c r="BO46" s="65"/>
    </row>
    <row r="47" spans="1:138">
      <c r="B47" s="5"/>
      <c r="AZ47" s="8"/>
      <c r="BA47" s="8"/>
      <c r="BO47" s="65"/>
    </row>
    <row r="48" spans="1:138">
      <c r="B48" s="5"/>
      <c r="C48" s="69"/>
      <c r="D48" s="45"/>
      <c r="E48" s="45"/>
      <c r="G48" s="45"/>
      <c r="H48" s="45"/>
      <c r="I48" s="46"/>
      <c r="AS48" s="8"/>
      <c r="AU48" s="8"/>
      <c r="AX48" s="8"/>
      <c r="AY48" s="8"/>
      <c r="AZ48" s="8"/>
      <c r="BA48" s="8"/>
    </row>
    <row r="49" spans="2:67">
      <c r="C49" s="70"/>
      <c r="D49" s="47"/>
      <c r="E49" s="47"/>
      <c r="G49" s="7"/>
      <c r="H49" s="7"/>
      <c r="I49" s="7"/>
      <c r="AX49" s="8"/>
      <c r="AY49" s="8"/>
      <c r="AZ49" s="8"/>
      <c r="BA49" s="8"/>
    </row>
    <row r="50" spans="2:67">
      <c r="BO50" s="65"/>
    </row>
    <row r="51" spans="2:67">
      <c r="C51" s="71"/>
      <c r="D51" s="44"/>
      <c r="E51" s="5"/>
      <c r="F51" s="44"/>
      <c r="G51" s="44"/>
      <c r="H51" s="44"/>
      <c r="I51" s="44"/>
      <c r="AV51" s="53"/>
    </row>
    <row r="52" spans="2:67">
      <c r="C52" s="71"/>
      <c r="D52" s="44"/>
      <c r="E52" s="5"/>
      <c r="F52" s="44"/>
      <c r="G52" s="44"/>
      <c r="H52" s="44"/>
      <c r="I52" s="44"/>
    </row>
    <row r="53" spans="2:67">
      <c r="C53" s="71"/>
      <c r="D53" s="44"/>
      <c r="E53" s="5"/>
      <c r="F53" s="44"/>
      <c r="G53" s="44"/>
      <c r="H53" s="44"/>
      <c r="I53" s="44"/>
    </row>
    <row r="54" spans="2:67">
      <c r="B54" s="6"/>
      <c r="C54" s="71"/>
      <c r="D54" s="44"/>
      <c r="E54" s="5"/>
      <c r="F54" s="44"/>
      <c r="G54" s="44"/>
      <c r="H54" s="44"/>
      <c r="I54" s="44"/>
    </row>
    <row r="55" spans="2:67">
      <c r="B55" s="5"/>
      <c r="C55" s="71"/>
      <c r="D55" s="44"/>
      <c r="E55" s="5"/>
      <c r="F55" s="44"/>
      <c r="G55" s="44"/>
      <c r="H55" s="44"/>
      <c r="I55" s="44"/>
    </row>
    <row r="56" spans="2:67">
      <c r="B56" s="5"/>
    </row>
    <row r="57" spans="2:67">
      <c r="B57" s="5"/>
    </row>
    <row r="58" spans="2:67">
      <c r="B58" s="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Q58"/>
  <sheetViews>
    <sheetView workbookViewId="0">
      <selection activeCell="L1" sqref="L1:AH1048576"/>
    </sheetView>
  </sheetViews>
  <sheetFormatPr defaultColWidth="11.42578125" defaultRowHeight="15"/>
  <cols>
    <col min="3" max="3" width="11.42578125" style="42"/>
    <col min="5" max="5" width="15.28515625" bestFit="1" customWidth="1"/>
    <col min="7" max="13" width="11.42578125" customWidth="1"/>
    <col min="14" max="14" width="11.42578125" style="42" customWidth="1"/>
    <col min="15" max="25" width="11.42578125" customWidth="1"/>
    <col min="26" max="26" width="11.42578125" style="42" customWidth="1"/>
    <col min="27" max="34" width="11.42578125" customWidth="1"/>
    <col min="35" max="58" width="11.42578125" style="7" customWidth="1"/>
    <col min="59" max="136" width="11.42578125" style="14" customWidth="1"/>
    <col min="137" max="139" width="11.42578125" style="14"/>
    <col min="140" max="147" width="11.42578125" style="10"/>
  </cols>
  <sheetData>
    <row r="1" spans="1:138">
      <c r="C1" s="42" t="s">
        <v>0</v>
      </c>
      <c r="D1" t="s">
        <v>1</v>
      </c>
      <c r="E1" t="s">
        <v>58</v>
      </c>
      <c r="G1" t="s">
        <v>5</v>
      </c>
      <c r="H1" t="s">
        <v>2</v>
      </c>
      <c r="I1" t="s">
        <v>3</v>
      </c>
      <c r="J1" t="s">
        <v>4</v>
      </c>
      <c r="L1" s="66" t="s">
        <v>63</v>
      </c>
      <c r="M1" s="13"/>
      <c r="N1" s="27" t="s">
        <v>61</v>
      </c>
      <c r="O1" s="7"/>
      <c r="Q1" s="28"/>
      <c r="S1" s="30" t="s">
        <v>39</v>
      </c>
      <c r="T1" s="30" t="s">
        <v>40</v>
      </c>
      <c r="V1" t="s">
        <v>56</v>
      </c>
      <c r="W1" t="s">
        <v>57</v>
      </c>
      <c r="X1" t="s">
        <v>59</v>
      </c>
      <c r="Y1" t="s">
        <v>60</v>
      </c>
      <c r="Z1" s="27" t="s">
        <v>62</v>
      </c>
      <c r="AE1" t="s">
        <v>56</v>
      </c>
      <c r="AF1" t="s">
        <v>57</v>
      </c>
      <c r="AG1" t="s">
        <v>59</v>
      </c>
      <c r="AH1" t="s">
        <v>60</v>
      </c>
      <c r="AJ1" s="66" t="s">
        <v>63</v>
      </c>
      <c r="AK1" s="13"/>
      <c r="AL1" s="27" t="s">
        <v>61</v>
      </c>
      <c r="AN1"/>
      <c r="AO1" s="28"/>
      <c r="AP1"/>
      <c r="AQ1" s="30" t="s">
        <v>39</v>
      </c>
      <c r="AR1" s="30" t="s">
        <v>40</v>
      </c>
      <c r="AS1"/>
      <c r="AT1" t="s">
        <v>56</v>
      </c>
      <c r="AU1" t="s">
        <v>57</v>
      </c>
      <c r="AV1" t="s">
        <v>59</v>
      </c>
      <c r="AW1" t="s">
        <v>60</v>
      </c>
      <c r="AX1" s="27" t="s">
        <v>62</v>
      </c>
      <c r="AY1"/>
      <c r="AZ1"/>
      <c r="BA1"/>
      <c r="BB1"/>
      <c r="BC1" t="s">
        <v>56</v>
      </c>
      <c r="BD1" t="s">
        <v>57</v>
      </c>
      <c r="BE1" t="s">
        <v>59</v>
      </c>
      <c r="BF1" t="s">
        <v>60</v>
      </c>
      <c r="BG1" s="51"/>
      <c r="BH1" s="51"/>
      <c r="BJ1" s="51"/>
      <c r="BT1" s="51"/>
      <c r="BW1" s="49"/>
      <c r="BY1" s="50"/>
      <c r="BZ1" s="51"/>
      <c r="CB1" s="51"/>
      <c r="CC1" s="51"/>
      <c r="CE1" s="51"/>
      <c r="CF1" s="51"/>
      <c r="CO1" s="51"/>
      <c r="CR1" s="49"/>
      <c r="CT1" s="50"/>
      <c r="CU1" s="51"/>
      <c r="CW1" s="51"/>
      <c r="CX1" s="51"/>
      <c r="CZ1" s="51"/>
      <c r="DO1" s="51"/>
      <c r="DR1" s="49"/>
      <c r="DT1" s="50"/>
      <c r="DU1" s="51"/>
      <c r="DZ1" s="51"/>
    </row>
    <row r="2" spans="1:138">
      <c r="A2" s="67"/>
      <c r="L2" s="66" t="s">
        <v>64</v>
      </c>
      <c r="M2" s="13"/>
      <c r="N2" s="19" t="s">
        <v>41</v>
      </c>
      <c r="O2" s="40" t="s">
        <v>42</v>
      </c>
      <c r="R2" s="29" t="s">
        <v>45</v>
      </c>
      <c r="S2" s="12">
        <f>19-6.4</f>
        <v>12.6</v>
      </c>
      <c r="T2" s="12">
        <v>-1.9</v>
      </c>
      <c r="Z2" s="19" t="s">
        <v>43</v>
      </c>
      <c r="AA2" s="12" t="s">
        <v>44</v>
      </c>
      <c r="AJ2" s="66" t="s">
        <v>65</v>
      </c>
      <c r="AK2" s="13"/>
      <c r="AL2" s="19" t="s">
        <v>41</v>
      </c>
      <c r="AM2" s="40" t="s">
        <v>42</v>
      </c>
      <c r="AN2"/>
      <c r="AO2"/>
      <c r="AP2" s="29" t="s">
        <v>45</v>
      </c>
      <c r="AQ2" s="12">
        <f>19-6.4</f>
        <v>12.6</v>
      </c>
      <c r="AR2" s="12">
        <v>-1.9</v>
      </c>
      <c r="AS2"/>
      <c r="AT2"/>
      <c r="AU2"/>
      <c r="AV2"/>
      <c r="AW2"/>
      <c r="AX2" s="19" t="s">
        <v>43</v>
      </c>
      <c r="AY2" s="12" t="s">
        <v>44</v>
      </c>
      <c r="AZ2"/>
      <c r="BA2"/>
      <c r="BB2"/>
      <c r="BC2"/>
      <c r="BD2"/>
      <c r="BE2"/>
      <c r="BF2"/>
      <c r="BG2" s="50"/>
      <c r="BH2" s="50"/>
      <c r="BJ2" s="50"/>
      <c r="BK2" s="50"/>
      <c r="BT2" s="50"/>
      <c r="BX2" s="50"/>
      <c r="BY2" s="52"/>
      <c r="BZ2" s="50"/>
      <c r="CA2" s="50"/>
      <c r="CB2" s="50"/>
      <c r="CC2" s="50"/>
      <c r="CE2" s="50"/>
      <c r="CF2" s="50"/>
      <c r="CG2" s="50"/>
      <c r="CO2" s="50"/>
      <c r="CS2" s="50"/>
      <c r="CT2" s="52"/>
      <c r="CU2" s="50"/>
      <c r="CV2" s="50"/>
      <c r="CW2" s="50"/>
      <c r="CX2" s="50"/>
      <c r="CZ2" s="50"/>
      <c r="DA2" s="50"/>
      <c r="DO2" s="50"/>
      <c r="DP2" s="50"/>
      <c r="DS2" s="50"/>
      <c r="DT2" s="50"/>
      <c r="DU2" s="50"/>
      <c r="DZ2" s="50"/>
      <c r="EA2" s="50"/>
    </row>
    <row r="3" spans="1:138">
      <c r="H3" t="s">
        <v>39</v>
      </c>
      <c r="J3" t="s">
        <v>40</v>
      </c>
      <c r="L3" s="66"/>
      <c r="M3" s="13"/>
      <c r="N3" s="20">
        <f>T4/S4</f>
        <v>0.37735849056603771</v>
      </c>
      <c r="O3" s="39">
        <f>T2-N3*S2</f>
        <v>-6.6547169811320757</v>
      </c>
      <c r="R3" s="29" t="s">
        <v>46</v>
      </c>
      <c r="S3" s="12">
        <v>40.5</v>
      </c>
      <c r="T3" s="12">
        <v>33.6</v>
      </c>
      <c r="U3" s="10"/>
      <c r="V3" s="30"/>
      <c r="W3" s="30"/>
      <c r="X3" s="30"/>
      <c r="Z3" s="21">
        <f>(T3-T2)/(S3-S2)</f>
        <v>1.2724014336917564</v>
      </c>
      <c r="AA3" s="12">
        <f>T2-Z3*S2</f>
        <v>-17.93225806451613</v>
      </c>
      <c r="AJ3" s="66"/>
      <c r="AK3" s="13"/>
      <c r="AL3" s="20">
        <f>AR4/AQ4</f>
        <v>0.37735849056603771</v>
      </c>
      <c r="AM3" s="39">
        <f>AR2-AL3*AQ2</f>
        <v>-6.6547169811320757</v>
      </c>
      <c r="AN3"/>
      <c r="AO3"/>
      <c r="AP3" s="29" t="s">
        <v>46</v>
      </c>
      <c r="AQ3" s="12">
        <v>23.5</v>
      </c>
      <c r="AR3" s="12">
        <v>35</v>
      </c>
      <c r="AS3" s="10"/>
      <c r="AT3" s="30"/>
      <c r="AU3" s="30"/>
      <c r="AV3" s="30"/>
      <c r="AW3"/>
      <c r="AX3" s="21">
        <f>(AR3-AR2)/(AQ3-AQ2)</f>
        <v>3.3853211009174311</v>
      </c>
      <c r="AY3" s="12">
        <f>AR2-AX3*AQ2</f>
        <v>-44.555045871559628</v>
      </c>
      <c r="AZ3"/>
      <c r="BA3"/>
      <c r="BB3"/>
      <c r="BC3"/>
      <c r="BD3"/>
      <c r="BE3"/>
      <c r="BF3"/>
      <c r="BJ3" s="50"/>
      <c r="BK3" s="50"/>
      <c r="BQ3" s="57"/>
      <c r="BR3" s="57"/>
      <c r="BT3" s="58"/>
      <c r="BX3" s="50"/>
      <c r="BY3" s="52"/>
      <c r="BZ3" s="50"/>
      <c r="CE3" s="50"/>
      <c r="CL3" s="57"/>
      <c r="CM3" s="57"/>
      <c r="CO3" s="58"/>
      <c r="CS3" s="50"/>
      <c r="CT3" s="52"/>
      <c r="CU3" s="50"/>
      <c r="CZ3" s="50"/>
      <c r="DA3" s="50"/>
      <c r="DO3" s="58"/>
      <c r="DP3" s="58"/>
      <c r="DS3" s="50"/>
      <c r="DT3" s="50"/>
      <c r="DU3" s="50"/>
      <c r="DW3" s="51"/>
      <c r="DX3" s="51"/>
      <c r="DZ3" s="50"/>
      <c r="EA3" s="50"/>
    </row>
    <row r="4" spans="1:138">
      <c r="L4" s="66"/>
      <c r="M4" s="13"/>
      <c r="N4" s="20"/>
      <c r="O4" s="39"/>
      <c r="R4" s="29" t="s">
        <v>47</v>
      </c>
      <c r="S4" s="12">
        <v>-15.9</v>
      </c>
      <c r="T4" s="12">
        <v>-6</v>
      </c>
      <c r="U4" s="10"/>
      <c r="V4" s="10"/>
      <c r="W4" s="10"/>
      <c r="X4" s="29"/>
      <c r="Z4" s="19"/>
      <c r="AA4" s="12"/>
      <c r="AJ4" s="66"/>
      <c r="AK4" s="13"/>
      <c r="AL4" s="20"/>
      <c r="AM4" s="39"/>
      <c r="AN4"/>
      <c r="AO4"/>
      <c r="AP4" s="29" t="s">
        <v>47</v>
      </c>
      <c r="AQ4" s="12">
        <v>-15.9</v>
      </c>
      <c r="AR4" s="12">
        <v>-6</v>
      </c>
      <c r="AS4" s="10"/>
      <c r="AT4" s="10"/>
      <c r="AU4" s="10"/>
      <c r="AV4" s="29"/>
      <c r="AW4"/>
      <c r="AX4" s="19"/>
      <c r="AY4" s="12"/>
      <c r="AZ4"/>
      <c r="BA4"/>
      <c r="BB4"/>
      <c r="BC4"/>
      <c r="BD4"/>
      <c r="BE4"/>
      <c r="BF4"/>
      <c r="BJ4" s="50"/>
      <c r="BK4" s="50"/>
      <c r="BT4" s="58"/>
      <c r="BU4" s="58"/>
      <c r="BX4" s="50"/>
      <c r="BY4" s="52"/>
      <c r="BZ4" s="50"/>
      <c r="CE4" s="50"/>
      <c r="CF4" s="50"/>
      <c r="CO4" s="58"/>
      <c r="CP4" s="58"/>
      <c r="CS4" s="50"/>
      <c r="CT4" s="52"/>
      <c r="CU4" s="50"/>
      <c r="CZ4" s="50"/>
      <c r="DA4" s="50"/>
      <c r="DO4" s="58"/>
      <c r="DP4" s="58"/>
      <c r="DS4" s="50"/>
      <c r="DT4" s="50"/>
      <c r="DU4" s="50"/>
      <c r="DV4" s="50"/>
      <c r="DW4" s="50"/>
      <c r="DX4" s="50"/>
      <c r="DZ4" s="50"/>
      <c r="EA4" s="50"/>
    </row>
    <row r="5" spans="1:138" ht="30">
      <c r="L5" s="66"/>
      <c r="M5" s="13"/>
      <c r="N5" s="56" t="s">
        <v>52</v>
      </c>
      <c r="O5" s="23" t="s">
        <v>44</v>
      </c>
      <c r="P5" s="23" t="s">
        <v>48</v>
      </c>
      <c r="Q5" s="23" t="s">
        <v>49</v>
      </c>
      <c r="R5" s="24" t="s">
        <v>50</v>
      </c>
      <c r="S5" s="24" t="s">
        <v>51</v>
      </c>
      <c r="T5" s="23" t="s">
        <v>53</v>
      </c>
      <c r="U5" s="23" t="s">
        <v>54</v>
      </c>
      <c r="Z5" s="55" t="s">
        <v>42</v>
      </c>
      <c r="AA5" s="26" t="s">
        <v>48</v>
      </c>
      <c r="AB5" s="26" t="s">
        <v>49</v>
      </c>
      <c r="AC5" s="25" t="s">
        <v>50</v>
      </c>
      <c r="AD5" s="25" t="s">
        <v>51</v>
      </c>
      <c r="AJ5" s="66"/>
      <c r="AK5" s="13"/>
      <c r="AL5" s="56" t="s">
        <v>52</v>
      </c>
      <c r="AM5" s="23" t="s">
        <v>44</v>
      </c>
      <c r="AN5" s="23" t="s">
        <v>48</v>
      </c>
      <c r="AO5" s="23" t="s">
        <v>49</v>
      </c>
      <c r="AP5" s="24" t="s">
        <v>50</v>
      </c>
      <c r="AQ5" s="24" t="s">
        <v>51</v>
      </c>
      <c r="AR5" s="23" t="s">
        <v>53</v>
      </c>
      <c r="AS5" s="23" t="s">
        <v>54</v>
      </c>
      <c r="AT5"/>
      <c r="AU5"/>
      <c r="AV5"/>
      <c r="AW5"/>
      <c r="AX5" s="55" t="s">
        <v>42</v>
      </c>
      <c r="AY5" s="26" t="s">
        <v>48</v>
      </c>
      <c r="AZ5" s="26" t="s">
        <v>49</v>
      </c>
      <c r="BA5" s="25" t="s">
        <v>50</v>
      </c>
      <c r="BB5" s="25" t="s">
        <v>51</v>
      </c>
      <c r="BC5"/>
      <c r="BD5"/>
      <c r="BE5"/>
      <c r="BF5"/>
      <c r="BH5" s="50"/>
      <c r="BI5" s="50"/>
      <c r="BJ5" s="59"/>
      <c r="BK5" s="60"/>
      <c r="BL5" s="60"/>
      <c r="BM5" s="59"/>
      <c r="BN5" s="59"/>
      <c r="BS5" s="50"/>
      <c r="BT5" s="60"/>
      <c r="BU5" s="61"/>
      <c r="BV5" s="61"/>
      <c r="BW5" s="61"/>
      <c r="BX5" s="59"/>
      <c r="BY5" s="59"/>
      <c r="BZ5" s="61"/>
      <c r="CA5" s="61"/>
      <c r="CC5" s="50"/>
      <c r="CD5" s="50"/>
      <c r="CE5" s="59"/>
      <c r="CF5" s="60"/>
      <c r="CG5" s="60"/>
      <c r="CH5" s="59"/>
      <c r="CI5" s="59"/>
      <c r="CN5" s="50"/>
      <c r="CO5" s="60"/>
      <c r="CP5" s="61"/>
      <c r="CQ5" s="61"/>
      <c r="CR5" s="61"/>
      <c r="CS5" s="59"/>
      <c r="CT5" s="59"/>
      <c r="CU5" s="61"/>
      <c r="CV5" s="61"/>
      <c r="CX5" s="50"/>
      <c r="CY5" s="50"/>
      <c r="CZ5" s="59"/>
      <c r="DA5" s="60"/>
      <c r="DB5" s="60"/>
      <c r="DC5" s="59"/>
      <c r="DD5" s="59"/>
      <c r="DO5" s="60"/>
      <c r="DP5" s="61"/>
      <c r="DQ5" s="61"/>
      <c r="DR5" s="61"/>
      <c r="DS5" s="59"/>
      <c r="DT5" s="59"/>
      <c r="DU5" s="61"/>
      <c r="DV5" s="61"/>
      <c r="DZ5" s="59"/>
      <c r="EA5" s="60"/>
      <c r="EB5" s="60"/>
      <c r="EC5" s="59"/>
      <c r="ED5" s="59"/>
    </row>
    <row r="6" spans="1:138">
      <c r="A6">
        <v>1</v>
      </c>
      <c r="B6" s="5" t="s">
        <v>146</v>
      </c>
      <c r="C6" s="15">
        <v>43153</v>
      </c>
      <c r="D6" s="3">
        <v>0.5</v>
      </c>
      <c r="E6" s="16">
        <f>C6+D6</f>
        <v>43153.5</v>
      </c>
      <c r="F6" s="4"/>
      <c r="H6" s="5">
        <v>35.773759043503439</v>
      </c>
      <c r="I6" s="5">
        <v>-15.31547148187884</v>
      </c>
      <c r="J6" s="5">
        <v>7.3782147529672191</v>
      </c>
      <c r="K6" s="5"/>
      <c r="L6" s="4"/>
      <c r="N6" s="42">
        <f>(J6-$T$3)/(H6-$S$3)</f>
        <v>5.5481270397331395</v>
      </c>
      <c r="O6">
        <f>J6-N6*H6</f>
        <v>-191.09914510919216</v>
      </c>
      <c r="P6">
        <f>(O6-$O$3)/($N$3-N6)</f>
        <v>35.670602227548954</v>
      </c>
      <c r="Q6">
        <f t="shared" ref="Q6" si="0">$N$3*P6+$O$3</f>
        <v>6.8058876330373401</v>
      </c>
      <c r="R6">
        <f>EXP((Q6-$T$2)/$T$4)</f>
        <v>0.23434022369386187</v>
      </c>
      <c r="S6">
        <f>(J6-$T$3)/(Q6-$T$3)</f>
        <v>0.97863981787896204</v>
      </c>
      <c r="T6">
        <f>1/(S6/R6-S6+1)</f>
        <v>0.23823649394434165</v>
      </c>
      <c r="U6">
        <f t="shared" ref="U6" si="1">(S6/R6)/(S6/R6+1-S6)</f>
        <v>0.99491122510147134</v>
      </c>
      <c r="V6" s="9">
        <f>AVERAGE(T6:T12)</f>
        <v>0.24427551522070493</v>
      </c>
      <c r="W6" s="7">
        <f>STDEV(T6:T12)</f>
        <v>3.1985943806805021E-2</v>
      </c>
      <c r="X6" s="9">
        <f>AVERAGE(U6:U12)</f>
        <v>0.99298759272750348</v>
      </c>
      <c r="Y6" s="7">
        <f>STDEV(U6:U12)</f>
        <v>1.1663498475441944E-2</v>
      </c>
      <c r="Z6" s="42">
        <f>J6-H6*$N$3</f>
        <v>-6.1213169615623801</v>
      </c>
      <c r="AA6">
        <f t="shared" ref="AA6" si="2">($AA$3-Z6)/($N$3-$Z$3)</f>
        <v>13.195949081176959</v>
      </c>
      <c r="AB6">
        <f t="shared" ref="AB6" si="3">$N$3*AA6+Z6</f>
        <v>-1.1417135347031504</v>
      </c>
      <c r="AC6">
        <f>EXP((J6-AB6)/$T$4)</f>
        <v>0.2417169058935105</v>
      </c>
      <c r="AD6">
        <f>(AB6-$T$3)/($T$2-$T$3)</f>
        <v>0.97863981787896204</v>
      </c>
      <c r="AE6" s="9">
        <f>AVERAGE(AC6:AC12)</f>
        <v>0.2442159945058914</v>
      </c>
      <c r="AF6" s="7">
        <f>STDEV(AC6:AC12)</f>
        <v>2.547569363462774E-2</v>
      </c>
      <c r="AG6" s="9">
        <f>AVERAGE(AD6:AD12)</f>
        <v>0.96766080248087871</v>
      </c>
      <c r="AH6" s="7">
        <f>STDEV(AD6:AD12)</f>
        <v>5.7585351720266596E-2</v>
      </c>
      <c r="AJ6" s="4"/>
      <c r="AK6"/>
      <c r="AL6" s="42">
        <f>(J6-$AR$3)/(H6-$AQ$3)</f>
        <v>-2.2504747852006375</v>
      </c>
      <c r="AM6">
        <f>J6-AL6*H6</f>
        <v>87.886157452214988</v>
      </c>
      <c r="AN6">
        <f>(AM6-$AM$3)/($AL$3-AL6)</f>
        <v>35.976739964891642</v>
      </c>
      <c r="AO6">
        <f>$AL$3*AN6+$AM$3</f>
        <v>6.9214113075062791</v>
      </c>
      <c r="AP6">
        <f>EXP((AO6-$AR$2)/$AR$4)</f>
        <v>0.2298714089529679</v>
      </c>
      <c r="AQ6">
        <f>(J6-$AR$3)/(AO6-$AR$3)</f>
        <v>0.98373125335950184</v>
      </c>
      <c r="AR6">
        <f>1/(AQ6/AP6-AQ6+1)</f>
        <v>0.23278801627750548</v>
      </c>
      <c r="AS6">
        <f>(AQ6/AP6)/(AQ6/AP6+1-AQ6)</f>
        <v>0.9962128307422371</v>
      </c>
      <c r="AT6" s="9">
        <f>AVERAGE(AR6:AR12)</f>
        <v>0.240976634042705</v>
      </c>
      <c r="AU6" s="7">
        <f>STDEV(AR6:AR12)</f>
        <v>4.3580606994502953E-2</v>
      </c>
      <c r="AV6" s="9">
        <f>AVERAGE(AS6:AS12)</f>
        <v>0.99529422294332137</v>
      </c>
      <c r="AW6" s="7">
        <f>STDEV(AS6:AS12)</f>
        <v>7.4226249693855684E-3</v>
      </c>
      <c r="AX6" s="42">
        <f>J6-H6*$AL$3</f>
        <v>-6.1213169615623801</v>
      </c>
      <c r="AY6">
        <f>($AY$3-AX6)/($N$3-$AX$3)</f>
        <v>12.777329338381429</v>
      </c>
      <c r="AZ6">
        <f>$AL$3*AY6+AX6</f>
        <v>-1.2996832489656143</v>
      </c>
      <c r="BA6">
        <f>EXP((J6-AZ6)/$AR$4)</f>
        <v>0.23543596021421542</v>
      </c>
      <c r="BB6">
        <f>(AZ6-$AR$3)/($AR$2-$AR$3)</f>
        <v>0.98373125335950173</v>
      </c>
      <c r="BC6" s="9">
        <f>AVERAGE(BA6:BA12)</f>
        <v>0.24072137279104308</v>
      </c>
      <c r="BD6" s="7">
        <f>STDEV(BA6:BA12)</f>
        <v>3.43040236207377E-2</v>
      </c>
      <c r="BE6" s="9">
        <f>AVERAGE(BB6:BB12)</f>
        <v>0.97536920762124812</v>
      </c>
      <c r="BF6" s="7">
        <f>STDEV(BB6:BB12)</f>
        <v>4.385924670643912E-2</v>
      </c>
      <c r="BO6" s="62"/>
      <c r="BQ6" s="52"/>
      <c r="BR6" s="52"/>
      <c r="BS6" s="58"/>
      <c r="CB6" s="62"/>
      <c r="CK6" s="52"/>
      <c r="CL6" s="52"/>
      <c r="CM6" s="52"/>
      <c r="CN6" s="58"/>
      <c r="DG6" s="57"/>
      <c r="DW6" s="62"/>
      <c r="EH6" s="57"/>
    </row>
    <row r="7" spans="1:138">
      <c r="B7" s="5" t="s">
        <v>147</v>
      </c>
      <c r="C7" s="15">
        <f t="shared" ref="C7:C12" si="4">C6</f>
        <v>43153</v>
      </c>
      <c r="D7" s="7"/>
      <c r="E7" s="7"/>
      <c r="F7" s="4"/>
      <c r="H7" s="5">
        <v>33.172306179881652</v>
      </c>
      <c r="I7" s="5">
        <v>-18.971889722304013</v>
      </c>
      <c r="J7" s="5">
        <v>6.0777143021299054</v>
      </c>
      <c r="K7" s="5"/>
      <c r="L7" s="4"/>
      <c r="N7" s="42">
        <f>(J7-$T$3)/(H7-$S$3)</f>
        <v>3.755927359069922</v>
      </c>
      <c r="O7">
        <f>J7-N7*H7</f>
        <v>-118.51505804233184</v>
      </c>
      <c r="P7">
        <f>(O7-$O$3)/($N$3-N7)</f>
        <v>33.108794112204777</v>
      </c>
      <c r="Q7">
        <f t="shared" ref="Q7:Q8" si="5">$N$3*P7+$O$3</f>
        <v>5.839167589511236</v>
      </c>
      <c r="R7">
        <f>EXP((Q7-$T$2)/$T$4)</f>
        <v>0.27530897545351707</v>
      </c>
      <c r="S7">
        <f>(J7-$T$3)/(Q7-$T$3)</f>
        <v>0.99140707637684011</v>
      </c>
      <c r="T7">
        <f>1/(S7/R7-S7+1)</f>
        <v>0.27703412641697589</v>
      </c>
      <c r="U7">
        <f t="shared" ref="U7:U8" si="6">(S7/R7)/(S7/R7+1-S7)</f>
        <v>0.99761946691069026</v>
      </c>
      <c r="Z7" s="42">
        <f>J7-H7*$N$3</f>
        <v>-6.440137086504679</v>
      </c>
      <c r="AA7">
        <f t="shared" ref="AA7:AA8" si="7">($AA$3-Z7)/($N$3-$Z$3)</f>
        <v>12.839742569086157</v>
      </c>
      <c r="AB7">
        <f t="shared" ref="AB7:AB8" si="8">$N$3*AA7+Z7</f>
        <v>-1.5949512113778272</v>
      </c>
      <c r="AC7">
        <f>EXP((J7-AB7)/$T$4)</f>
        <v>0.27837738507710524</v>
      </c>
      <c r="AD7">
        <f>(AB7-$T$3)/($T$2-$T$3)</f>
        <v>0.99140707637684022</v>
      </c>
      <c r="AJ7" s="4"/>
      <c r="AK7"/>
      <c r="AL7" s="42">
        <f>(J7-$AR$3)/(H7-$AQ$3)</f>
        <v>-2.9902161035832697</v>
      </c>
      <c r="AM7">
        <f>J7-AL7*H7</f>
        <v>105.27007843420684</v>
      </c>
      <c r="AN7">
        <f>(AM7-$AM$3)/($AL$3-AL7)</f>
        <v>33.236025598302312</v>
      </c>
      <c r="AO7">
        <f>$AL$3*AN7+$AM$3</f>
        <v>5.8871794710574754</v>
      </c>
      <c r="AP7">
        <f>EXP((AO7-$AR$2)/$AR$4)</f>
        <v>0.27311474925285939</v>
      </c>
      <c r="AQ7">
        <f>(J7-$AR$3)/(AO7-$AR$3)</f>
        <v>0.99345529469111349</v>
      </c>
      <c r="AR7">
        <f>1/(AQ7/AP7-AQ7+1)</f>
        <v>0.27442023484910161</v>
      </c>
      <c r="AS7">
        <f>(AQ7/AP7)/(AQ7/AP7+1-AQ7)</f>
        <v>0.9982040004321171</v>
      </c>
      <c r="AT7"/>
      <c r="AU7"/>
      <c r="AV7"/>
      <c r="AW7"/>
      <c r="AX7" s="42">
        <f>J7-H7*$AL$3</f>
        <v>-6.440137086504679</v>
      </c>
      <c r="AY7">
        <f>($AY$3-AX7)/($N$3-$AX$3)</f>
        <v>12.671337287866862</v>
      </c>
      <c r="AZ7">
        <f>$AL$3*AY7+AX7</f>
        <v>-1.6585003741020898</v>
      </c>
      <c r="BA7">
        <f>EXP((J7-AZ7)/$AR$4)</f>
        <v>0.27544450272238935</v>
      </c>
      <c r="BB7">
        <f>(AZ7-$AR$3)/($AR$2-$AR$3)</f>
        <v>0.9934552946911136</v>
      </c>
      <c r="BC7"/>
      <c r="BD7"/>
      <c r="BE7"/>
      <c r="BF7"/>
      <c r="BQ7" s="52"/>
      <c r="BR7" s="52"/>
      <c r="BS7" s="58"/>
      <c r="CK7" s="52"/>
      <c r="CL7" s="52"/>
      <c r="CM7" s="52"/>
      <c r="CN7" s="58"/>
      <c r="DF7" s="57"/>
      <c r="DG7" s="57"/>
      <c r="DJ7" s="57"/>
    </row>
    <row r="8" spans="1:138">
      <c r="B8" s="8" t="s">
        <v>148</v>
      </c>
      <c r="C8" s="15">
        <f t="shared" si="4"/>
        <v>43153</v>
      </c>
      <c r="D8" s="7"/>
      <c r="F8" s="4"/>
      <c r="H8" s="5">
        <v>38.096255526945512</v>
      </c>
      <c r="I8" s="5">
        <v>-10.874371266303529</v>
      </c>
      <c r="J8" s="5">
        <v>7.397372579278394</v>
      </c>
      <c r="K8" s="5"/>
      <c r="L8" s="4"/>
      <c r="N8" s="42">
        <f t="shared" ref="N8:N47" si="9">(J8-$T$3)/(H8-$S$3)</f>
        <v>10.900754100299766</v>
      </c>
      <c r="O8">
        <f t="shared" ref="O8:O47" si="10">J8-N8*H8</f>
        <v>-407.88054106214054</v>
      </c>
      <c r="P8">
        <f t="shared" ref="P8:P47" si="11">(O8-$O$3)/($N$3-N8)</f>
        <v>38.127030376952696</v>
      </c>
      <c r="Q8">
        <f t="shared" si="5"/>
        <v>7.7328416516802623</v>
      </c>
      <c r="R8">
        <f t="shared" ref="R8:R47" si="12">EXP((Q8-$T$2)/$T$4)</f>
        <v>0.20079443441341038</v>
      </c>
      <c r="S8">
        <v>1</v>
      </c>
      <c r="T8">
        <f t="shared" ref="T8:T47" si="13">1/(S8/R8-S8+1)</f>
        <v>0.20079443441341038</v>
      </c>
      <c r="U8">
        <f t="shared" si="6"/>
        <v>1</v>
      </c>
      <c r="Z8" s="42">
        <f t="shared" ref="Z8:Z47" si="14">J8-H8*$N$3</f>
        <v>-6.9785729025878362</v>
      </c>
      <c r="AA8">
        <f t="shared" si="7"/>
        <v>12.2381671695832</v>
      </c>
      <c r="AB8">
        <f t="shared" si="8"/>
        <v>-2.3603966121790823</v>
      </c>
      <c r="AC8">
        <f t="shared" ref="AC8:AC47" si="15">EXP((J8-AB8)/$T$4)</f>
        <v>0.19665686612735969</v>
      </c>
      <c r="AD8">
        <v>1</v>
      </c>
      <c r="AJ8" s="4"/>
      <c r="AK8"/>
      <c r="AL8" s="42">
        <f t="shared" ref="AL8:AL47" si="16">(J8-$AR$3)/(H8-$AQ$3)</f>
        <v>-1.8910759249018076</v>
      </c>
      <c r="AM8">
        <f t="shared" ref="AM8:AM47" si="17">J8-AL8*H8</f>
        <v>79.440284235192479</v>
      </c>
      <c r="AN8">
        <f t="shared" ref="AN8:AN47" si="18">(AM8-$AM$3)/($AL$3-AL8)</f>
        <v>37.953489256407792</v>
      </c>
      <c r="AO8">
        <f t="shared" ref="AO8:AO47" si="19">$AL$3*AN8+$AM$3</f>
        <v>7.6673544363802968</v>
      </c>
      <c r="AP8">
        <f t="shared" ref="AP8:AP47" si="20">EXP((AO8-$AR$2)/$AR$4)</f>
        <v>0.20299801613338489</v>
      </c>
      <c r="AQ8">
        <v>1</v>
      </c>
      <c r="AR8">
        <f t="shared" ref="AR8:AR47" si="21">1/(AQ8/AP8-AQ8+1)</f>
        <v>0.20299801613338489</v>
      </c>
      <c r="AS8">
        <f t="shared" ref="AS8:AS47" si="22">(AQ8/AP8)/(AQ8/AP8+1-AQ8)</f>
        <v>1</v>
      </c>
      <c r="AT8"/>
      <c r="AU8"/>
      <c r="AV8"/>
      <c r="AW8"/>
      <c r="AX8" s="42">
        <f t="shared" ref="AX8:AX47" si="23">J8-H8*$AL$3</f>
        <v>-6.9785729025878362</v>
      </c>
      <c r="AY8">
        <f t="shared" ref="AY8:AY47" si="24">($AY$3-AX8)/($N$3-$AX$3)</f>
        <v>12.492333794196353</v>
      </c>
      <c r="AZ8">
        <f t="shared" ref="AZ8:AZ47" si="25">$AL$3*AY8+AX8</f>
        <v>-2.2644846783627974</v>
      </c>
      <c r="BA8">
        <f t="shared" ref="BA8:BA47" si="26">EXP((J8-AZ8)/$AR$4)</f>
        <v>0.19982574985068535</v>
      </c>
      <c r="BB8">
        <v>1</v>
      </c>
      <c r="BC8"/>
      <c r="BD8"/>
      <c r="BE8"/>
      <c r="BF8"/>
      <c r="BQ8" s="52"/>
      <c r="BR8" s="52"/>
      <c r="BS8" s="58"/>
      <c r="CK8" s="52"/>
      <c r="CL8" s="52"/>
      <c r="CM8" s="52"/>
      <c r="CN8" s="58"/>
      <c r="DF8" s="57"/>
      <c r="DG8" s="57"/>
      <c r="DJ8" s="57"/>
    </row>
    <row r="9" spans="1:138">
      <c r="A9" s="7"/>
      <c r="B9" s="8" t="s">
        <v>149</v>
      </c>
      <c r="C9" s="15">
        <f t="shared" si="4"/>
        <v>43153</v>
      </c>
      <c r="D9" s="7"/>
      <c r="E9" s="7"/>
      <c r="F9" s="4"/>
      <c r="H9" s="5">
        <v>33.163345181421057</v>
      </c>
      <c r="I9" s="5">
        <v>-13.75840397598116</v>
      </c>
      <c r="J9" s="5">
        <v>4.3636637888096494</v>
      </c>
      <c r="K9" s="5"/>
      <c r="L9" s="4"/>
      <c r="N9" s="42">
        <f t="shared" si="9"/>
        <v>3.9849682088291596</v>
      </c>
      <c r="O9">
        <f t="shared" si="10"/>
        <v>-127.79121245758097</v>
      </c>
      <c r="P9">
        <f t="shared" si="11"/>
        <v>33.57804888461434</v>
      </c>
      <c r="Q9">
        <f t="shared" ref="Q9:Q47" si="27">$N$3*P9+$O$3</f>
        <v>6.0162448621186169</v>
      </c>
      <c r="R9">
        <f t="shared" si="12"/>
        <v>0.26730254261000902</v>
      </c>
      <c r="S9">
        <v>1</v>
      </c>
      <c r="T9">
        <f t="shared" si="13"/>
        <v>0.26730254261000902</v>
      </c>
      <c r="U9">
        <f t="shared" ref="U9:U47" si="28">(S9/R9)/(S9/R9+1-S9)</f>
        <v>1.0000000000000002</v>
      </c>
      <c r="Z9" s="42">
        <f t="shared" si="14"/>
        <v>-8.15080609097188</v>
      </c>
      <c r="AA9">
        <f t="shared" ref="AA9:AA47" si="29">($AA$3-Z9)/($N$3-$Z$3)</f>
        <v>10.928472257861639</v>
      </c>
      <c r="AB9">
        <f t="shared" ref="AB9:AB47" si="30">$N$3*AA9+Z9</f>
        <v>-4.0268542955523943</v>
      </c>
      <c r="AC9">
        <f t="shared" si="15"/>
        <v>0.24698697396539571</v>
      </c>
      <c r="AD9">
        <v>1</v>
      </c>
      <c r="AJ9" s="4"/>
      <c r="AK9"/>
      <c r="AL9" s="42">
        <f t="shared" si="16"/>
        <v>-3.1703655034586147</v>
      </c>
      <c r="AM9">
        <f t="shared" si="17"/>
        <v>109.50358933127744</v>
      </c>
      <c r="AN9">
        <f t="shared" si="18"/>
        <v>32.741641262976543</v>
      </c>
      <c r="AO9">
        <f t="shared" si="19"/>
        <v>5.7006193445194491</v>
      </c>
      <c r="AP9">
        <f t="shared" si="20"/>
        <v>0.28174020521857074</v>
      </c>
      <c r="AQ9">
        <v>1</v>
      </c>
      <c r="AR9">
        <f t="shared" si="21"/>
        <v>0.28174020521857074</v>
      </c>
      <c r="AS9">
        <f t="shared" si="22"/>
        <v>1.0000000000000002</v>
      </c>
      <c r="AT9"/>
      <c r="AU9"/>
      <c r="AV9"/>
      <c r="AW9"/>
      <c r="AX9" s="42">
        <f t="shared" si="23"/>
        <v>-8.15080609097188</v>
      </c>
      <c r="AY9">
        <f t="shared" si="24"/>
        <v>12.102623767765172</v>
      </c>
      <c r="AZ9">
        <f t="shared" si="25"/>
        <v>-3.5837782540793626</v>
      </c>
      <c r="BA9">
        <f t="shared" si="26"/>
        <v>0.26591630200929117</v>
      </c>
      <c r="BB9">
        <v>1</v>
      </c>
      <c r="BC9"/>
      <c r="BD9"/>
      <c r="BE9"/>
      <c r="BF9"/>
      <c r="BQ9" s="52"/>
      <c r="BR9" s="52"/>
      <c r="BS9" s="58"/>
      <c r="CK9" s="52"/>
      <c r="CL9" s="52"/>
      <c r="CM9" s="52"/>
      <c r="CN9" s="58"/>
      <c r="DF9" s="57"/>
      <c r="DG9" s="57"/>
      <c r="DJ9" s="57"/>
    </row>
    <row r="10" spans="1:138">
      <c r="B10" s="8" t="s">
        <v>150</v>
      </c>
      <c r="C10" s="15">
        <f t="shared" si="4"/>
        <v>43153</v>
      </c>
      <c r="D10" s="3"/>
      <c r="E10" s="16"/>
      <c r="F10" s="4"/>
      <c r="H10" s="5">
        <v>40.239043482450441</v>
      </c>
      <c r="I10" s="5">
        <v>-9.6922840915112385</v>
      </c>
      <c r="J10" s="5">
        <v>12.500918597000879</v>
      </c>
      <c r="K10" s="5"/>
      <c r="L10" s="4"/>
      <c r="N10" s="42">
        <f t="shared" si="9"/>
        <v>80.852862389199146</v>
      </c>
      <c r="O10">
        <f t="shared" si="10"/>
        <v>-3240.9409267625656</v>
      </c>
      <c r="P10">
        <f t="shared" si="11"/>
        <v>40.189698145355365</v>
      </c>
      <c r="Q10">
        <f t="shared" si="27"/>
        <v>8.5112068473039102</v>
      </c>
      <c r="R10">
        <f t="shared" si="12"/>
        <v>0.176364722503461</v>
      </c>
      <c r="S10">
        <f t="shared" ref="S10:S47" si="31">(J10-$T$3)/(Q10-$T$3)</f>
        <v>0.84097633850242703</v>
      </c>
      <c r="T10">
        <f t="shared" si="13"/>
        <v>0.20294609404187378</v>
      </c>
      <c r="U10">
        <f t="shared" si="28"/>
        <v>0.96772676903883048</v>
      </c>
      <c r="V10" s="9"/>
      <c r="W10" s="7"/>
      <c r="X10" s="9"/>
      <c r="Y10" s="7"/>
      <c r="Z10" s="42">
        <f t="shared" si="14"/>
        <v>-2.6836261133577768</v>
      </c>
      <c r="AA10">
        <f t="shared" si="29"/>
        <v>17.036760155782282</v>
      </c>
      <c r="AB10">
        <f t="shared" si="30"/>
        <v>3.7453399831638388</v>
      </c>
      <c r="AC10">
        <f t="shared" si="15"/>
        <v>0.2324074721747843</v>
      </c>
      <c r="AD10">
        <f t="shared" ref="AD10:AD47" si="32">(AB10-$T$3)/($T$2-$T$3)</f>
        <v>0.84097633850242715</v>
      </c>
      <c r="AE10" s="9"/>
      <c r="AF10" s="7"/>
      <c r="AG10" s="9"/>
      <c r="AH10" s="7"/>
      <c r="AJ10" s="4"/>
      <c r="AK10"/>
      <c r="AL10" s="42">
        <f t="shared" si="16"/>
        <v>-1.3441079489749592</v>
      </c>
      <c r="AM10">
        <f t="shared" si="17"/>
        <v>66.586536800911546</v>
      </c>
      <c r="AN10">
        <f t="shared" si="18"/>
        <v>42.545850502651859</v>
      </c>
      <c r="AO10">
        <f t="shared" si="19"/>
        <v>9.4003209443969276</v>
      </c>
      <c r="AP10">
        <f t="shared" si="20"/>
        <v>0.15207418407559245</v>
      </c>
      <c r="AQ10">
        <f t="shared" ref="AQ10:AQ47" si="33">(J10-$AR$3)/(AO10-$AR$3)</f>
        <v>0.87888138574435304</v>
      </c>
      <c r="AR10">
        <f t="shared" si="21"/>
        <v>0.16947967931861838</v>
      </c>
      <c r="AS10">
        <f t="shared" si="22"/>
        <v>0.97947285609643742</v>
      </c>
      <c r="AT10" s="9"/>
      <c r="AV10" s="9"/>
      <c r="AX10" s="42">
        <f t="shared" si="23"/>
        <v>-2.6836261133577768</v>
      </c>
      <c r="AY10">
        <f t="shared" si="24"/>
        <v>13.920192895386551</v>
      </c>
      <c r="AZ10">
        <f t="shared" si="25"/>
        <v>2.5692768660333742</v>
      </c>
      <c r="BA10">
        <f t="shared" si="26"/>
        <v>0.19103977590065604</v>
      </c>
      <c r="BB10">
        <f t="shared" ref="BB10:BB47" si="34">(AZ10-$AR$3)/($AR$2-$AR$3)</f>
        <v>0.87888138574435293</v>
      </c>
      <c r="BC10" s="9"/>
      <c r="BE10" s="9"/>
      <c r="BO10" s="62"/>
      <c r="BQ10" s="52"/>
      <c r="BR10" s="52"/>
      <c r="BS10" s="58"/>
      <c r="CB10" s="62"/>
      <c r="CK10" s="52"/>
      <c r="CL10" s="52"/>
      <c r="CM10" s="52"/>
      <c r="CN10" s="58"/>
      <c r="DF10" s="57"/>
      <c r="DG10" s="57"/>
      <c r="DJ10" s="57"/>
      <c r="DW10" s="62"/>
      <c r="EH10" s="57"/>
    </row>
    <row r="11" spans="1:138">
      <c r="A11" s="7"/>
      <c r="B11" s="8" t="s">
        <v>151</v>
      </c>
      <c r="C11" s="15">
        <f t="shared" si="4"/>
        <v>43153</v>
      </c>
      <c r="D11" s="7"/>
      <c r="E11" s="7"/>
      <c r="F11" s="4"/>
      <c r="H11" s="5">
        <v>32.851484727488113</v>
      </c>
      <c r="I11" s="5">
        <v>-16.805444411016058</v>
      </c>
      <c r="J11" s="5">
        <v>4.5533738197312159</v>
      </c>
      <c r="K11" s="5"/>
      <c r="L11" s="4"/>
      <c r="N11" s="42">
        <f t="shared" si="9"/>
        <v>3.7976816604733585</v>
      </c>
      <c r="O11">
        <f t="shared" si="10"/>
        <v>-120.20610724917101</v>
      </c>
      <c r="P11">
        <f t="shared" si="11"/>
        <v>33.199023784385787</v>
      </c>
      <c r="Q11">
        <f t="shared" si="27"/>
        <v>5.873216522409729</v>
      </c>
      <c r="R11">
        <f t="shared" si="12"/>
        <v>0.27375107057897752</v>
      </c>
      <c r="S11">
        <v>1</v>
      </c>
      <c r="T11">
        <f t="shared" si="13"/>
        <v>0.27375107057897752</v>
      </c>
      <c r="U11">
        <f t="shared" si="28"/>
        <v>1</v>
      </c>
      <c r="Z11" s="42">
        <f t="shared" si="14"/>
        <v>-7.8434128698869392</v>
      </c>
      <c r="AA11">
        <f t="shared" si="29"/>
        <v>11.271911892178451</v>
      </c>
      <c r="AB11">
        <f t="shared" si="30"/>
        <v>-3.5898612124611091</v>
      </c>
      <c r="AC11">
        <f t="shared" si="15"/>
        <v>0.25737893141654067</v>
      </c>
      <c r="AD11">
        <v>1</v>
      </c>
      <c r="AJ11" s="4"/>
      <c r="AK11"/>
      <c r="AL11" s="42">
        <f t="shared" si="16"/>
        <v>-3.2558066518328155</v>
      </c>
      <c r="AM11">
        <f t="shared" si="17"/>
        <v>111.51145631807117</v>
      </c>
      <c r="AN11">
        <f t="shared" si="18"/>
        <v>32.524305575931571</v>
      </c>
      <c r="AO11">
        <f t="shared" si="19"/>
        <v>5.6186058777100261</v>
      </c>
      <c r="AP11">
        <f t="shared" si="20"/>
        <v>0.28561772742752972</v>
      </c>
      <c r="AQ11">
        <v>1</v>
      </c>
      <c r="AR11">
        <f t="shared" si="21"/>
        <v>0.28561772742752972</v>
      </c>
      <c r="AS11">
        <f t="shared" si="22"/>
        <v>0.99999999999999989</v>
      </c>
      <c r="AT11"/>
      <c r="AU11"/>
      <c r="AV11"/>
      <c r="AW11"/>
      <c r="AX11" s="42">
        <f t="shared" si="23"/>
        <v>-7.8434128698869392</v>
      </c>
      <c r="AY11">
        <f t="shared" si="24"/>
        <v>12.204816933340801</v>
      </c>
      <c r="AZ11">
        <f t="shared" si="25"/>
        <v>-3.2378215742866372</v>
      </c>
      <c r="BA11">
        <f t="shared" si="26"/>
        <v>0.27293200911681686</v>
      </c>
      <c r="BB11">
        <v>1</v>
      </c>
      <c r="BC11"/>
      <c r="BD11"/>
      <c r="BE11"/>
      <c r="BF11"/>
      <c r="BQ11" s="52"/>
      <c r="BR11" s="52"/>
      <c r="BS11" s="58"/>
      <c r="CK11" s="52"/>
      <c r="CL11" s="52"/>
      <c r="CM11" s="52"/>
      <c r="CN11" s="58"/>
      <c r="DF11" s="57"/>
      <c r="DG11" s="57"/>
      <c r="DJ11" s="57"/>
    </row>
    <row r="12" spans="1:138">
      <c r="A12" s="7"/>
      <c r="B12" s="8" t="s">
        <v>152</v>
      </c>
      <c r="C12" s="15">
        <f t="shared" si="4"/>
        <v>43153</v>
      </c>
      <c r="D12" s="7"/>
      <c r="E12" s="7"/>
      <c r="F12" s="4"/>
      <c r="H12" s="5">
        <v>35.309161965425773</v>
      </c>
      <c r="I12" s="5">
        <v>-18.025685367956235</v>
      </c>
      <c r="J12" s="5">
        <v>7.6033770430175585</v>
      </c>
      <c r="K12" s="5"/>
      <c r="L12" s="4"/>
      <c r="N12" s="42">
        <f t="shared" si="9"/>
        <v>5.0081745536710409</v>
      </c>
      <c r="O12">
        <f t="shared" si="10"/>
        <v>-169.23106942367716</v>
      </c>
      <c r="P12">
        <f t="shared" si="11"/>
        <v>35.10749514277537</v>
      </c>
      <c r="Q12">
        <f t="shared" si="27"/>
        <v>6.5933943935001391</v>
      </c>
      <c r="R12">
        <f t="shared" si="12"/>
        <v>0.24278822146206111</v>
      </c>
      <c r="S12">
        <f t="shared" si="31"/>
        <v>0.96260238460792202</v>
      </c>
      <c r="T12">
        <f t="shared" si="13"/>
        <v>0.24986384453934629</v>
      </c>
      <c r="U12">
        <f t="shared" si="28"/>
        <v>0.99065568804153159</v>
      </c>
      <c r="Z12" s="42">
        <f t="shared" si="14"/>
        <v>-5.7208350194072599</v>
      </c>
      <c r="AA12">
        <f t="shared" si="29"/>
        <v>13.643393469438973</v>
      </c>
      <c r="AB12">
        <f t="shared" si="30"/>
        <v>-0.57238465358123314</v>
      </c>
      <c r="AC12">
        <f t="shared" si="15"/>
        <v>0.25598742688654369</v>
      </c>
      <c r="AD12">
        <f t="shared" si="32"/>
        <v>0.96260238460792202</v>
      </c>
      <c r="AJ12" s="4"/>
      <c r="AK12"/>
      <c r="AL12" s="42">
        <f t="shared" si="16"/>
        <v>-2.3199464142496136</v>
      </c>
      <c r="AM12">
        <f t="shared" si="17"/>
        <v>89.518740734865915</v>
      </c>
      <c r="AN12">
        <f t="shared" si="18"/>
        <v>35.655389772322017</v>
      </c>
      <c r="AO12">
        <f t="shared" si="19"/>
        <v>6.8001470838950997</v>
      </c>
      <c r="AP12">
        <f t="shared" si="20"/>
        <v>0.23456453791233658</v>
      </c>
      <c r="AQ12">
        <f t="shared" si="33"/>
        <v>0.97151651955376905</v>
      </c>
      <c r="AR12">
        <f t="shared" si="21"/>
        <v>0.23979255907422414</v>
      </c>
      <c r="AS12">
        <f t="shared" si="22"/>
        <v>0.99316987333245765</v>
      </c>
      <c r="AT12"/>
      <c r="AU12"/>
      <c r="AV12"/>
      <c r="AW12"/>
      <c r="AX12" s="42">
        <f t="shared" si="23"/>
        <v>-5.7208350194072599</v>
      </c>
      <c r="AY12">
        <f t="shared" si="24"/>
        <v>12.910469936863914</v>
      </c>
      <c r="AZ12">
        <f t="shared" si="25"/>
        <v>-0.84895957153408563</v>
      </c>
      <c r="BA12">
        <f t="shared" si="26"/>
        <v>0.24445530972324739</v>
      </c>
      <c r="BB12">
        <f t="shared" si="34"/>
        <v>0.97151651955376939</v>
      </c>
      <c r="BC12"/>
      <c r="BD12"/>
      <c r="BE12"/>
      <c r="BF12"/>
      <c r="BQ12" s="52"/>
      <c r="BR12" s="52"/>
      <c r="BS12" s="58"/>
      <c r="CK12" s="52"/>
      <c r="CL12" s="52"/>
      <c r="CM12" s="52"/>
      <c r="CN12" s="58"/>
      <c r="DF12" s="57"/>
      <c r="DG12" s="57"/>
      <c r="DJ12" s="57"/>
    </row>
    <row r="13" spans="1:138">
      <c r="A13" s="7">
        <v>2</v>
      </c>
      <c r="B13" s="8" t="s">
        <v>153</v>
      </c>
      <c r="C13" s="15">
        <v>43154</v>
      </c>
      <c r="D13" s="3">
        <v>0.625</v>
      </c>
      <c r="E13" s="16">
        <f>C13+D13</f>
        <v>43154.625</v>
      </c>
      <c r="F13" s="4"/>
      <c r="H13" s="5">
        <v>38.974029217936803</v>
      </c>
      <c r="I13" s="5">
        <v>-5.9191144376292693</v>
      </c>
      <c r="J13" s="5">
        <v>7.3660628616688673</v>
      </c>
      <c r="K13" s="5"/>
      <c r="L13" s="4"/>
      <c r="N13" s="42">
        <f t="shared" si="9"/>
        <v>17.191637904666429</v>
      </c>
      <c r="O13">
        <f t="shared" si="10"/>
        <v>-662.66133513899035</v>
      </c>
      <c r="P13">
        <f t="shared" si="11"/>
        <v>39.014851722264922</v>
      </c>
      <c r="Q13">
        <f t="shared" si="27"/>
        <v>8.0678685744395917</v>
      </c>
      <c r="R13">
        <f t="shared" si="12"/>
        <v>0.18988978974850532</v>
      </c>
      <c r="S13">
        <v>1</v>
      </c>
      <c r="T13">
        <f t="shared" si="13"/>
        <v>0.18988978974850532</v>
      </c>
      <c r="U13">
        <f t="shared" si="28"/>
        <v>1</v>
      </c>
      <c r="V13" s="9">
        <f>AVERAGE(T13:T18)</f>
        <v>0.18746789174777634</v>
      </c>
      <c r="W13" s="7">
        <f>STDEV(T13:T18)</f>
        <v>3.0802884229146038E-2</v>
      </c>
      <c r="X13" s="9">
        <f>AVERAGE(U13:U18)</f>
        <v>0.99946458353202383</v>
      </c>
      <c r="Y13" s="7">
        <f>STDEV(U13:U18)</f>
        <v>1.3114971464245964E-3</v>
      </c>
      <c r="Z13" s="42">
        <f t="shared" si="14"/>
        <v>-7.3411179752884159</v>
      </c>
      <c r="AA13">
        <f t="shared" si="29"/>
        <v>11.833108311251241</v>
      </c>
      <c r="AB13">
        <f t="shared" si="30"/>
        <v>-2.8757940842502121</v>
      </c>
      <c r="AC13">
        <f t="shared" si="15"/>
        <v>0.18141352997828419</v>
      </c>
      <c r="AD13">
        <v>1</v>
      </c>
      <c r="AE13" s="9">
        <f>AVERAGE(AC13:AC18)</f>
        <v>0.17392174809278485</v>
      </c>
      <c r="AF13" s="7">
        <f>STDEV(AC13:AC18)</f>
        <v>3.709190094113099E-2</v>
      </c>
      <c r="AG13" s="9">
        <f>AVERAGE(AD13:AD18)</f>
        <v>0.99690562830444529</v>
      </c>
      <c r="AH13" s="7">
        <f>STDEV(AD13:AD18)</f>
        <v>7.5796317286199429E-3</v>
      </c>
      <c r="AJ13" s="4"/>
      <c r="AK13"/>
      <c r="AL13" s="42">
        <f t="shared" si="16"/>
        <v>-1.785826868305193</v>
      </c>
      <c r="AM13">
        <f t="shared" si="17"/>
        <v>76.966931405172033</v>
      </c>
      <c r="AN13">
        <f t="shared" si="18"/>
        <v>38.656718918409574</v>
      </c>
      <c r="AO13">
        <f t="shared" si="19"/>
        <v>7.9327241201545551</v>
      </c>
      <c r="AP13">
        <f t="shared" si="20"/>
        <v>0.19421541422022565</v>
      </c>
      <c r="AQ13">
        <v>1</v>
      </c>
      <c r="AR13">
        <f t="shared" si="21"/>
        <v>0.19421541422022562</v>
      </c>
      <c r="AS13">
        <f t="shared" si="22"/>
        <v>1</v>
      </c>
      <c r="AT13" s="9">
        <f>AVERAGE(AR13:AR18)</f>
        <v>0.19389735402046102</v>
      </c>
      <c r="AU13" s="7">
        <f>STDEV(AR13:AR18)</f>
        <v>2.9807721004017913E-2</v>
      </c>
      <c r="AV13" s="9">
        <f>AVERAGE(AS13:AS18)</f>
        <v>0.99959986219061958</v>
      </c>
      <c r="AW13" s="7">
        <f>STDEV(AS13:AS18)</f>
        <v>9.8013345977705692E-4</v>
      </c>
      <c r="AX13" s="42">
        <f t="shared" si="23"/>
        <v>-7.3411179752884159</v>
      </c>
      <c r="AY13">
        <f t="shared" si="24"/>
        <v>12.37180534365879</v>
      </c>
      <c r="AZ13">
        <f t="shared" si="25"/>
        <v>-2.672512185228495</v>
      </c>
      <c r="BA13">
        <f t="shared" si="26"/>
        <v>0.18766518379827213</v>
      </c>
      <c r="BB13">
        <v>1</v>
      </c>
      <c r="BC13" s="9">
        <f>AVERAGE(BA13:BA18)</f>
        <v>0.18311918959569798</v>
      </c>
      <c r="BD13" s="7">
        <f>STDEV(BA13:BA18)</f>
        <v>3.3105400895023035E-2</v>
      </c>
      <c r="BE13" s="9">
        <f>AVERAGE(BB13:BB18)</f>
        <v>0.99764320599696921</v>
      </c>
      <c r="BF13" s="7">
        <f>STDEV(BB13:BB18)</f>
        <v>5.7729427362769696E-3</v>
      </c>
      <c r="BQ13" s="52"/>
      <c r="BR13" s="52"/>
      <c r="BS13" s="58"/>
      <c r="CK13" s="52"/>
      <c r="CL13" s="52"/>
      <c r="CM13" s="52"/>
      <c r="CN13" s="58"/>
      <c r="DF13" s="57"/>
      <c r="DG13" s="57"/>
      <c r="DJ13" s="57"/>
    </row>
    <row r="14" spans="1:138">
      <c r="B14" s="8" t="s">
        <v>154</v>
      </c>
      <c r="C14" s="15">
        <f>C13</f>
        <v>43154</v>
      </c>
      <c r="D14" s="3"/>
      <c r="E14" s="16"/>
      <c r="F14" s="4"/>
      <c r="H14" s="5">
        <v>39.409072068478991</v>
      </c>
      <c r="I14" s="5">
        <v>-9.776795326548072</v>
      </c>
      <c r="J14" s="5">
        <v>6.0627474371172596</v>
      </c>
      <c r="K14" s="5"/>
      <c r="L14" s="4"/>
      <c r="N14" s="42">
        <f t="shared" si="9"/>
        <v>25.242045571689943</v>
      </c>
      <c r="O14">
        <f t="shared" si="10"/>
        <v>-988.70284565344264</v>
      </c>
      <c r="P14">
        <f t="shared" si="11"/>
        <v>39.495696264677107</v>
      </c>
      <c r="Q14">
        <f t="shared" si="27"/>
        <v>8.2493193451611706</v>
      </c>
      <c r="R14">
        <f t="shared" si="12"/>
        <v>0.18423314626612591</v>
      </c>
      <c r="S14">
        <v>1</v>
      </c>
      <c r="T14">
        <f t="shared" si="13"/>
        <v>0.18423314626612591</v>
      </c>
      <c r="U14">
        <f t="shared" si="28"/>
        <v>1</v>
      </c>
      <c r="Z14" s="42">
        <f t="shared" si="14"/>
        <v>-8.8086005132521699</v>
      </c>
      <c r="AA14">
        <f t="shared" si="29"/>
        <v>10.193541685722716</v>
      </c>
      <c r="AB14">
        <f t="shared" si="30"/>
        <v>-4.9619810092058625</v>
      </c>
      <c r="AC14">
        <f t="shared" si="15"/>
        <v>0.159222172455148</v>
      </c>
      <c r="AD14">
        <v>1</v>
      </c>
      <c r="AJ14" s="4"/>
      <c r="AK14"/>
      <c r="AL14" s="42">
        <f t="shared" si="16"/>
        <v>-1.8189151723196213</v>
      </c>
      <c r="AM14">
        <f t="shared" si="17"/>
        <v>77.744506549511101</v>
      </c>
      <c r="AN14">
        <f t="shared" si="18"/>
        <v>38.428373001455569</v>
      </c>
      <c r="AO14">
        <f t="shared" si="19"/>
        <v>7.846555849605874</v>
      </c>
      <c r="AP14">
        <f t="shared" si="20"/>
        <v>0.19702473988936484</v>
      </c>
      <c r="AQ14">
        <v>1</v>
      </c>
      <c r="AR14">
        <f t="shared" si="21"/>
        <v>0.19702473988936481</v>
      </c>
      <c r="AS14">
        <f t="shared" si="22"/>
        <v>1</v>
      </c>
      <c r="AT14"/>
      <c r="AU14"/>
      <c r="AV14"/>
      <c r="AW14"/>
      <c r="AX14" s="42">
        <f t="shared" si="23"/>
        <v>-8.8086005132521699</v>
      </c>
      <c r="AY14">
        <f t="shared" si="24"/>
        <v>11.883939393160048</v>
      </c>
      <c r="AZ14">
        <f t="shared" si="25"/>
        <v>-4.32409508187102</v>
      </c>
      <c r="BA14">
        <f t="shared" si="26"/>
        <v>0.1770823465534169</v>
      </c>
      <c r="BB14">
        <v>1</v>
      </c>
      <c r="BC14"/>
      <c r="BD14"/>
      <c r="BE14"/>
      <c r="BF14"/>
      <c r="BO14" s="62"/>
      <c r="BQ14" s="52"/>
      <c r="BR14" s="52"/>
      <c r="BS14" s="58"/>
      <c r="CB14" s="62"/>
      <c r="CK14" s="52"/>
      <c r="CL14" s="52"/>
      <c r="CM14" s="52"/>
      <c r="CN14" s="58"/>
      <c r="DF14" s="57"/>
      <c r="DG14" s="57"/>
      <c r="DJ14" s="57"/>
      <c r="DW14" s="62"/>
      <c r="EH14" s="57"/>
    </row>
    <row r="15" spans="1:138">
      <c r="A15" s="7"/>
      <c r="B15" s="8" t="s">
        <v>155</v>
      </c>
      <c r="C15" s="15">
        <f>C14</f>
        <v>43154</v>
      </c>
      <c r="D15" s="7"/>
      <c r="E15" s="7"/>
      <c r="F15" s="4"/>
      <c r="H15" s="5">
        <v>41.558280977442188</v>
      </c>
      <c r="I15" s="5">
        <v>-7.755457754469508</v>
      </c>
      <c r="J15" s="5">
        <v>6.4395254438447154</v>
      </c>
      <c r="K15" s="5"/>
      <c r="L15" s="4"/>
      <c r="N15" s="42">
        <f t="shared" si="9"/>
        <v>-25.664710162135581</v>
      </c>
      <c r="O15">
        <f t="shared" si="10"/>
        <v>1073.020761566491</v>
      </c>
      <c r="P15">
        <f t="shared" si="11"/>
        <v>41.458898405738474</v>
      </c>
      <c r="Q15">
        <f t="shared" si="27"/>
        <v>8.9901503417881017</v>
      </c>
      <c r="R15">
        <f t="shared" si="12"/>
        <v>0.16283382821759584</v>
      </c>
      <c r="S15">
        <v>1</v>
      </c>
      <c r="T15">
        <f t="shared" si="13"/>
        <v>0.16283382821759584</v>
      </c>
      <c r="U15">
        <f t="shared" si="28"/>
        <v>1</v>
      </c>
      <c r="Z15" s="42">
        <f t="shared" si="14"/>
        <v>-9.2428447363221462</v>
      </c>
      <c r="AA15">
        <f t="shared" si="29"/>
        <v>9.708375888477855</v>
      </c>
      <c r="AB15">
        <f t="shared" si="30"/>
        <v>-5.5793066651984278</v>
      </c>
      <c r="AC15">
        <f t="shared" si="15"/>
        <v>0.13491117435495883</v>
      </c>
      <c r="AD15">
        <v>1</v>
      </c>
      <c r="AJ15" s="4"/>
      <c r="AK15"/>
      <c r="AL15" s="42">
        <f t="shared" si="16"/>
        <v>-1.5815721658020547</v>
      </c>
      <c r="AM15">
        <f t="shared" si="17"/>
        <v>72.166945896348281</v>
      </c>
      <c r="AN15">
        <f t="shared" si="18"/>
        <v>40.23708681123901</v>
      </c>
      <c r="AO15">
        <f t="shared" si="19"/>
        <v>8.5290893627316997</v>
      </c>
      <c r="AP15">
        <f t="shared" si="20"/>
        <v>0.17583986422898445</v>
      </c>
      <c r="AQ15">
        <v>1</v>
      </c>
      <c r="AR15">
        <f t="shared" si="21"/>
        <v>0.17583986422898445</v>
      </c>
      <c r="AS15">
        <f t="shared" si="22"/>
        <v>1</v>
      </c>
      <c r="AT15"/>
      <c r="AU15"/>
      <c r="AV15"/>
      <c r="AW15"/>
      <c r="AX15" s="42">
        <f t="shared" si="23"/>
        <v>-9.2428447363221462</v>
      </c>
      <c r="AY15">
        <f t="shared" si="24"/>
        <v>11.739574492620529</v>
      </c>
      <c r="AZ15">
        <f t="shared" si="25"/>
        <v>-4.8128166258993055</v>
      </c>
      <c r="BA15">
        <f t="shared" si="26"/>
        <v>0.15329511718870367</v>
      </c>
      <c r="BB15">
        <v>1</v>
      </c>
      <c r="BC15"/>
      <c r="BD15"/>
      <c r="BE15"/>
      <c r="BF15"/>
      <c r="BQ15" s="52"/>
      <c r="BR15" s="52"/>
      <c r="BS15" s="58"/>
      <c r="CK15" s="52"/>
      <c r="CL15" s="52"/>
      <c r="CM15" s="52"/>
      <c r="CN15" s="58"/>
      <c r="DF15" s="57"/>
      <c r="DG15" s="57"/>
      <c r="DJ15" s="57"/>
    </row>
    <row r="16" spans="1:138">
      <c r="A16" s="7"/>
      <c r="B16" s="8" t="s">
        <v>156</v>
      </c>
      <c r="C16" s="15">
        <f>C15</f>
        <v>43154</v>
      </c>
      <c r="D16" s="7"/>
      <c r="E16" s="7"/>
      <c r="F16" s="4"/>
      <c r="H16" s="5">
        <v>34.748401014390808</v>
      </c>
      <c r="I16" s="5">
        <v>-7.9930200156822506</v>
      </c>
      <c r="J16" s="5">
        <v>6.0483540661688657</v>
      </c>
      <c r="K16" s="5"/>
      <c r="L16" s="4"/>
      <c r="N16" s="42">
        <f t="shared" si="9"/>
        <v>4.7902585007694078</v>
      </c>
      <c r="O16">
        <f t="shared" si="10"/>
        <v>-160.40546928116103</v>
      </c>
      <c r="P16">
        <f t="shared" si="11"/>
        <v>34.841204637433712</v>
      </c>
      <c r="Q16">
        <f t="shared" si="27"/>
        <v>6.492907410352343</v>
      </c>
      <c r="R16">
        <f t="shared" si="12"/>
        <v>0.24688863814702885</v>
      </c>
      <c r="S16">
        <v>1</v>
      </c>
      <c r="T16">
        <f t="shared" si="13"/>
        <v>0.24688863814702883</v>
      </c>
      <c r="U16">
        <f t="shared" si="28"/>
        <v>1</v>
      </c>
      <c r="Z16" s="42">
        <f t="shared" si="14"/>
        <v>-7.0642500902050234</v>
      </c>
      <c r="AA16">
        <f t="shared" si="29"/>
        <v>12.142443061287366</v>
      </c>
      <c r="AB16">
        <f t="shared" si="30"/>
        <v>-2.482196104813565</v>
      </c>
      <c r="AC16">
        <f t="shared" si="15"/>
        <v>0.24128936964702036</v>
      </c>
      <c r="AD16">
        <v>1</v>
      </c>
      <c r="AJ16" s="4"/>
      <c r="AK16"/>
      <c r="AL16" s="42">
        <f t="shared" si="16"/>
        <v>-2.5738454645057032</v>
      </c>
      <c r="AM16">
        <f t="shared" si="17"/>
        <v>95.485368415884025</v>
      </c>
      <c r="AN16">
        <f t="shared" si="18"/>
        <v>34.609632865761448</v>
      </c>
      <c r="AO16">
        <f t="shared" si="19"/>
        <v>6.4055218361363941</v>
      </c>
      <c r="AP16">
        <f t="shared" si="20"/>
        <v>0.25051070136341319</v>
      </c>
      <c r="AQ16">
        <v>1</v>
      </c>
      <c r="AR16">
        <f t="shared" si="21"/>
        <v>0.25051070136341319</v>
      </c>
      <c r="AS16">
        <f t="shared" si="22"/>
        <v>0.99999999999999989</v>
      </c>
      <c r="AT16"/>
      <c r="AU16"/>
      <c r="AV16"/>
      <c r="AW16"/>
      <c r="AX16" s="42">
        <f t="shared" si="23"/>
        <v>-7.0642500902050234</v>
      </c>
      <c r="AY16">
        <f t="shared" si="24"/>
        <v>12.463850332559449</v>
      </c>
      <c r="AZ16">
        <f t="shared" si="25"/>
        <v>-2.3609103420693822</v>
      </c>
      <c r="BA16">
        <f t="shared" si="26"/>
        <v>0.24621649526125108</v>
      </c>
      <c r="BB16">
        <v>1</v>
      </c>
      <c r="BC16"/>
      <c r="BD16"/>
      <c r="BE16"/>
      <c r="BF16"/>
      <c r="BQ16" s="52"/>
      <c r="BR16" s="52"/>
      <c r="BS16" s="58"/>
      <c r="CK16" s="52"/>
      <c r="CL16" s="52"/>
      <c r="CM16" s="52"/>
      <c r="CN16" s="58"/>
      <c r="DF16" s="57"/>
      <c r="DG16" s="57"/>
      <c r="DJ16" s="57"/>
    </row>
    <row r="17" spans="1:138">
      <c r="A17" s="7"/>
      <c r="B17" s="8" t="s">
        <v>157</v>
      </c>
      <c r="C17" s="15">
        <f>C16</f>
        <v>43154</v>
      </c>
      <c r="D17" s="7"/>
      <c r="E17" s="7"/>
      <c r="F17" s="4"/>
      <c r="H17" s="5">
        <v>40.997187052604247</v>
      </c>
      <c r="I17" s="5">
        <v>-8.2988754449483402</v>
      </c>
      <c r="J17" s="5">
        <v>7.2948901181239156</v>
      </c>
      <c r="K17" s="5"/>
      <c r="L17" s="4"/>
      <c r="N17" s="42">
        <f t="shared" si="9"/>
        <v>-52.907873895933001</v>
      </c>
      <c r="O17">
        <f t="shared" si="10"/>
        <v>2176.3688927852863</v>
      </c>
      <c r="P17">
        <f t="shared" si="11"/>
        <v>40.968642004450267</v>
      </c>
      <c r="Q17">
        <f t="shared" si="27"/>
        <v>8.8051479262076473</v>
      </c>
      <c r="R17">
        <f t="shared" si="12"/>
        <v>0.16793280983508715</v>
      </c>
      <c r="S17">
        <v>1</v>
      </c>
      <c r="T17">
        <f t="shared" si="13"/>
        <v>0.16793280983508715</v>
      </c>
      <c r="U17">
        <f t="shared" si="28"/>
        <v>1</v>
      </c>
      <c r="Z17" s="42">
        <f t="shared" si="14"/>
        <v>-8.175746505500328</v>
      </c>
      <c r="AA17">
        <f t="shared" si="29"/>
        <v>10.900607209910588</v>
      </c>
      <c r="AB17">
        <f t="shared" si="30"/>
        <v>-4.0623098225152008</v>
      </c>
      <c r="AC17">
        <f t="shared" si="15"/>
        <v>0.1506393579526068</v>
      </c>
      <c r="AD17">
        <v>1</v>
      </c>
      <c r="AJ17" s="4"/>
      <c r="AK17"/>
      <c r="AL17" s="42">
        <f t="shared" si="16"/>
        <v>-1.5834036521746226</v>
      </c>
      <c r="AM17">
        <f t="shared" si="17"/>
        <v>72.209985826103633</v>
      </c>
      <c r="AN17">
        <f t="shared" si="18"/>
        <v>40.221453223797141</v>
      </c>
      <c r="AO17">
        <f t="shared" si="19"/>
        <v>8.5231898957725054</v>
      </c>
      <c r="AP17">
        <f t="shared" si="20"/>
        <v>0.17601284283336668</v>
      </c>
      <c r="AQ17">
        <v>1</v>
      </c>
      <c r="AR17">
        <f t="shared" si="21"/>
        <v>0.17601284283336668</v>
      </c>
      <c r="AS17">
        <f t="shared" si="22"/>
        <v>1</v>
      </c>
      <c r="AT17"/>
      <c r="AU17"/>
      <c r="AV17"/>
      <c r="AW17"/>
      <c r="AX17" s="42">
        <f t="shared" si="23"/>
        <v>-8.175746505500328</v>
      </c>
      <c r="AY17">
        <f t="shared" si="24"/>
        <v>12.094332303488782</v>
      </c>
      <c r="AZ17">
        <f t="shared" si="25"/>
        <v>-3.6118475230517308</v>
      </c>
      <c r="BA17">
        <f t="shared" si="26"/>
        <v>0.16238428764939425</v>
      </c>
      <c r="BB17">
        <v>1</v>
      </c>
      <c r="BC17"/>
      <c r="BD17"/>
      <c r="BE17"/>
      <c r="BF17"/>
      <c r="BQ17" s="52"/>
      <c r="BR17" s="52"/>
      <c r="BS17" s="58"/>
      <c r="CK17" s="52"/>
      <c r="CL17" s="52"/>
      <c r="CM17" s="52"/>
      <c r="CN17" s="58"/>
      <c r="DF17" s="57"/>
      <c r="DG17" s="57"/>
      <c r="DJ17" s="57"/>
    </row>
    <row r="18" spans="1:138">
      <c r="B18" s="8" t="s">
        <v>158</v>
      </c>
      <c r="C18" s="15">
        <f>C17</f>
        <v>43154</v>
      </c>
      <c r="D18" s="3"/>
      <c r="E18" s="16"/>
      <c r="F18" s="4"/>
      <c r="H18" s="5">
        <v>40.735653723790847</v>
      </c>
      <c r="I18" s="5">
        <v>-12.116092792624379</v>
      </c>
      <c r="J18" s="5">
        <v>9.1808581152871174</v>
      </c>
      <c r="K18" s="5"/>
      <c r="L18" s="4"/>
      <c r="N18" s="42">
        <f t="shared" si="9"/>
        <v>-103.62298329894396</v>
      </c>
      <c r="O18">
        <f t="shared" si="10"/>
        <v>4230.3308236072307</v>
      </c>
      <c r="P18">
        <f t="shared" si="11"/>
        <v>40.740111692745671</v>
      </c>
      <c r="Q18">
        <f t="shared" si="27"/>
        <v>8.7189100727342144</v>
      </c>
      <c r="R18">
        <f t="shared" si="12"/>
        <v>0.17036393339739933</v>
      </c>
      <c r="S18">
        <f t="shared" si="31"/>
        <v>0.98143376982667152</v>
      </c>
      <c r="T18">
        <f t="shared" si="13"/>
        <v>0.17302913827231492</v>
      </c>
      <c r="U18">
        <f t="shared" si="28"/>
        <v>0.99678750119214354</v>
      </c>
      <c r="V18" s="9"/>
      <c r="W18" s="7"/>
      <c r="X18" s="9"/>
      <c r="Y18" s="7"/>
      <c r="Z18" s="42">
        <f t="shared" si="14"/>
        <v>-6.1910866861433895</v>
      </c>
      <c r="AA18">
        <f t="shared" si="29"/>
        <v>13.117997821835866</v>
      </c>
      <c r="AB18">
        <f t="shared" si="30"/>
        <v>-1.240898828846837</v>
      </c>
      <c r="AC18">
        <f t="shared" si="15"/>
        <v>0.17605488416869094</v>
      </c>
      <c r="AD18">
        <f t="shared" si="32"/>
        <v>0.98143376982667152</v>
      </c>
      <c r="AE18" s="9"/>
      <c r="AF18" s="7"/>
      <c r="AG18" s="9"/>
      <c r="AH18" s="7"/>
      <c r="AJ18" s="4"/>
      <c r="AK18"/>
      <c r="AL18" s="42">
        <f t="shared" si="16"/>
        <v>-1.4980076937304683</v>
      </c>
      <c r="AM18">
        <f t="shared" si="17"/>
        <v>70.203180802666012</v>
      </c>
      <c r="AN18">
        <f t="shared" si="18"/>
        <v>40.982874932571789</v>
      </c>
      <c r="AO18">
        <f t="shared" si="19"/>
        <v>8.8105188424799188</v>
      </c>
      <c r="AP18">
        <f t="shared" si="20"/>
        <v>0.16778255158699451</v>
      </c>
      <c r="AQ18">
        <f t="shared" si="33"/>
        <v>0.98585923598181491</v>
      </c>
      <c r="AR18">
        <f t="shared" si="21"/>
        <v>0.16978056158741137</v>
      </c>
      <c r="AS18">
        <f t="shared" si="22"/>
        <v>0.99759917314371749</v>
      </c>
      <c r="AT18" s="9"/>
      <c r="AV18" s="9"/>
      <c r="AX18" s="42">
        <f t="shared" si="23"/>
        <v>-6.1910866861433895</v>
      </c>
      <c r="AY18">
        <f t="shared" si="24"/>
        <v>12.754134327798216</v>
      </c>
      <c r="AZ18">
        <f t="shared" si="25"/>
        <v>-1.3782058077289685</v>
      </c>
      <c r="BA18">
        <f t="shared" si="26"/>
        <v>0.1720717071231499</v>
      </c>
      <c r="BB18">
        <f t="shared" si="34"/>
        <v>0.98585923598181491</v>
      </c>
      <c r="BC18" s="9"/>
      <c r="BE18" s="9"/>
      <c r="BO18" s="62"/>
      <c r="BQ18" s="52"/>
      <c r="BR18" s="52"/>
      <c r="BS18" s="58"/>
      <c r="CB18" s="62"/>
      <c r="CK18" s="52"/>
      <c r="CL18" s="52"/>
      <c r="CM18" s="52"/>
      <c r="CN18" s="58"/>
      <c r="DF18" s="57"/>
      <c r="DG18" s="57"/>
      <c r="DJ18" s="57"/>
      <c r="DW18" s="62"/>
      <c r="EH18" s="57"/>
    </row>
    <row r="19" spans="1:138">
      <c r="A19" s="7">
        <v>3</v>
      </c>
      <c r="B19" s="8" t="s">
        <v>159</v>
      </c>
      <c r="C19" s="15">
        <v>43155</v>
      </c>
      <c r="D19" s="3">
        <v>0.66666666666666663</v>
      </c>
      <c r="E19" s="16">
        <f>C19+D19</f>
        <v>43155.666666666664</v>
      </c>
      <c r="F19" s="4"/>
      <c r="H19" s="5">
        <v>40.642560874143861</v>
      </c>
      <c r="I19" s="5">
        <v>-7.4891213524976852</v>
      </c>
      <c r="J19" s="5">
        <v>6.436004824199018</v>
      </c>
      <c r="K19" s="5"/>
      <c r="L19" s="4"/>
      <c r="N19" s="42">
        <f t="shared" si="9"/>
        <v>-190.54313000626865</v>
      </c>
      <c r="O19">
        <f t="shared" si="10"/>
        <v>7750.5967652538802</v>
      </c>
      <c r="P19">
        <f t="shared" si="11"/>
        <v>40.630796324217563</v>
      </c>
      <c r="Q19">
        <f t="shared" si="27"/>
        <v>8.6776589902707766</v>
      </c>
      <c r="R19">
        <f t="shared" si="12"/>
        <v>0.17153925180843321</v>
      </c>
      <c r="S19">
        <v>1</v>
      </c>
      <c r="T19">
        <f t="shared" si="13"/>
        <v>0.17153925180843321</v>
      </c>
      <c r="U19">
        <f t="shared" si="28"/>
        <v>1</v>
      </c>
      <c r="V19" s="9">
        <f>AVERAGE(T19:T24)</f>
        <v>0.16818284438848471</v>
      </c>
      <c r="W19" s="7">
        <f>STDEV(T19:T24)</f>
        <v>2.772739239152363E-2</v>
      </c>
      <c r="X19" s="9">
        <f>AVERAGE(U19:U24)</f>
        <v>0.99947718298874422</v>
      </c>
      <c r="Y19" s="7">
        <f>STDEV(U19:U24)</f>
        <v>1.2806349064235067E-3</v>
      </c>
      <c r="Z19" s="42">
        <f t="shared" si="14"/>
        <v>-8.9008106000062099</v>
      </c>
      <c r="AA19">
        <f t="shared" si="29"/>
        <v>10.090518598995706</v>
      </c>
      <c r="AB19">
        <f t="shared" si="30"/>
        <v>-5.0930677324606606</v>
      </c>
      <c r="AC19">
        <f t="shared" si="15"/>
        <v>0.14638544632034636</v>
      </c>
      <c r="AD19">
        <v>1</v>
      </c>
      <c r="AE19" s="9">
        <f>AVERAGE(AC19:AC24)</f>
        <v>0.14916185156661285</v>
      </c>
      <c r="AF19" s="7">
        <f>STDEV(AC19:AC24)</f>
        <v>3.7680049094250517E-2</v>
      </c>
      <c r="AG19" s="9">
        <f>AVERAGE(AD19:AD24)</f>
        <v>0.99702275992280454</v>
      </c>
      <c r="AH19" s="7">
        <f>STDEV(AD19:AD24)</f>
        <v>7.2927190308932415E-3</v>
      </c>
      <c r="AJ19" s="4"/>
      <c r="AK19"/>
      <c r="AL19" s="42">
        <f t="shared" si="16"/>
        <v>-1.6662618488282039</v>
      </c>
      <c r="AM19">
        <f t="shared" si="17"/>
        <v>74.15715344746279</v>
      </c>
      <c r="AN19">
        <f t="shared" si="18"/>
        <v>39.543485093982106</v>
      </c>
      <c r="AO19">
        <f t="shared" si="19"/>
        <v>8.2673528656536241</v>
      </c>
      <c r="AP19">
        <f t="shared" si="20"/>
        <v>0.18368024886979215</v>
      </c>
      <c r="AQ19">
        <v>1</v>
      </c>
      <c r="AR19">
        <f t="shared" si="21"/>
        <v>0.18368024886979215</v>
      </c>
      <c r="AS19">
        <f t="shared" si="22"/>
        <v>1</v>
      </c>
      <c r="AT19" s="9">
        <f>AVERAGE(AR19:AR24)</f>
        <v>0.17662471487902434</v>
      </c>
      <c r="AU19" s="7">
        <f>STDEV(AR19:AR24)</f>
        <v>2.579023895602606E-2</v>
      </c>
      <c r="AV19" s="9">
        <f>AVERAGE(AS19:AS24)</f>
        <v>0.99960901575688821</v>
      </c>
      <c r="AW19" s="7">
        <f>STDEV(AS19:AS24)</f>
        <v>9.5771189309208735E-4</v>
      </c>
      <c r="AX19" s="42">
        <f t="shared" si="23"/>
        <v>-8.9008106000062099</v>
      </c>
      <c r="AY19">
        <f t="shared" si="24"/>
        <v>11.8532840630583</v>
      </c>
      <c r="AZ19">
        <f t="shared" si="25"/>
        <v>-4.4278732177200588</v>
      </c>
      <c r="BA19">
        <f t="shared" si="26"/>
        <v>0.16354839471194846</v>
      </c>
      <c r="BB19">
        <v>1</v>
      </c>
      <c r="BC19" s="9">
        <f>AVERAGE(BA19:BA24)</f>
        <v>0.16116520898134135</v>
      </c>
      <c r="BD19" s="7">
        <f>STDEV(BA19:BA24)</f>
        <v>3.1373870534644265E-2</v>
      </c>
      <c r="BE19" s="9">
        <f>AVERAGE(BB19:BB24)</f>
        <v>0.99773241799955803</v>
      </c>
      <c r="BF19" s="7">
        <f>STDEV(BB19:BB24)</f>
        <v>5.5544188510025473E-3</v>
      </c>
      <c r="BQ19" s="52"/>
      <c r="BR19" s="52"/>
      <c r="BS19" s="58"/>
      <c r="CK19" s="52"/>
      <c r="CL19" s="52"/>
      <c r="CM19" s="52"/>
      <c r="CN19" s="58"/>
      <c r="DF19" s="57"/>
      <c r="DG19" s="57"/>
      <c r="DJ19" s="57"/>
    </row>
    <row r="20" spans="1:138">
      <c r="A20" s="7"/>
      <c r="B20" s="8" t="s">
        <v>160</v>
      </c>
      <c r="C20" s="15">
        <f>C19</f>
        <v>43155</v>
      </c>
      <c r="D20" s="7"/>
      <c r="E20" s="7"/>
      <c r="F20" s="4"/>
      <c r="H20" s="5">
        <v>41.732425685961246</v>
      </c>
      <c r="I20" s="5">
        <v>-4.1381490720452385</v>
      </c>
      <c r="J20" s="5">
        <v>5.731037716921727</v>
      </c>
      <c r="K20" s="5"/>
      <c r="L20" s="4"/>
      <c r="N20" s="42">
        <f t="shared" si="9"/>
        <v>-22.613097568914689</v>
      </c>
      <c r="O20">
        <f t="shared" si="10"/>
        <v>949.43045154104493</v>
      </c>
      <c r="P20">
        <f t="shared" si="11"/>
        <v>41.586176718226071</v>
      </c>
      <c r="Q20">
        <f t="shared" si="27"/>
        <v>9.0381798936702147</v>
      </c>
      <c r="R20">
        <f t="shared" si="12"/>
        <v>0.16153555879169287</v>
      </c>
      <c r="S20">
        <v>1</v>
      </c>
      <c r="T20">
        <f t="shared" si="13"/>
        <v>0.16153555879169287</v>
      </c>
      <c r="U20">
        <f t="shared" si="28"/>
        <v>1</v>
      </c>
      <c r="Z20" s="42">
        <f t="shared" si="14"/>
        <v>-10.017047447591949</v>
      </c>
      <c r="AA20">
        <f t="shared" si="29"/>
        <v>8.8433864293508009</v>
      </c>
      <c r="AB20">
        <f t="shared" si="30"/>
        <v>-6.6799204931199494</v>
      </c>
      <c r="AC20">
        <f t="shared" si="15"/>
        <v>0.12637608261307909</v>
      </c>
      <c r="AD20">
        <v>1</v>
      </c>
      <c r="AJ20" s="4"/>
      <c r="AK20"/>
      <c r="AL20" s="42">
        <f t="shared" si="16"/>
        <v>-1.6053246445213831</v>
      </c>
      <c r="AM20">
        <f t="shared" si="17"/>
        <v>72.725129146252513</v>
      </c>
      <c r="AN20">
        <f t="shared" si="18"/>
        <v>40.036577061964344</v>
      </c>
      <c r="AO20">
        <f t="shared" si="19"/>
        <v>8.4534253064016376</v>
      </c>
      <c r="AP20">
        <f t="shared" si="20"/>
        <v>0.17807136458566841</v>
      </c>
      <c r="AQ20">
        <v>1</v>
      </c>
      <c r="AR20">
        <f t="shared" si="21"/>
        <v>0.17807136458566841</v>
      </c>
      <c r="AS20">
        <f t="shared" si="22"/>
        <v>1</v>
      </c>
      <c r="AT20"/>
      <c r="AU20"/>
      <c r="AV20"/>
      <c r="AW20"/>
      <c r="AX20" s="42">
        <f t="shared" si="23"/>
        <v>-10.017047447591949</v>
      </c>
      <c r="AY20">
        <f t="shared" si="24"/>
        <v>11.482190072812411</v>
      </c>
      <c r="AZ20">
        <f t="shared" si="25"/>
        <v>-5.6841455333231146</v>
      </c>
      <c r="BA20">
        <f t="shared" si="26"/>
        <v>0.14919060808176254</v>
      </c>
      <c r="BB20">
        <v>1</v>
      </c>
      <c r="BC20"/>
      <c r="BD20"/>
      <c r="BE20"/>
      <c r="BF20"/>
      <c r="BQ20" s="52"/>
      <c r="BR20" s="52"/>
      <c r="BS20" s="58"/>
      <c r="CK20" s="52"/>
      <c r="CL20" s="52"/>
      <c r="CM20" s="52"/>
      <c r="CN20" s="58"/>
      <c r="DF20" s="57"/>
      <c r="DG20" s="57"/>
      <c r="DJ20" s="57"/>
    </row>
    <row r="21" spans="1:138">
      <c r="A21" s="7"/>
      <c r="B21" s="8" t="s">
        <v>161</v>
      </c>
      <c r="C21" s="15">
        <f>C20</f>
        <v>43155</v>
      </c>
      <c r="D21" s="7"/>
      <c r="E21" s="7"/>
      <c r="F21" s="4"/>
      <c r="H21" s="5">
        <v>43.933631243490588</v>
      </c>
      <c r="I21" s="5">
        <v>-4.8690293188408118</v>
      </c>
      <c r="J21" s="5">
        <v>6.3367346845301151</v>
      </c>
      <c r="K21" s="5"/>
      <c r="L21" s="4"/>
      <c r="N21" s="42">
        <f t="shared" si="9"/>
        <v>-7.9400679287139706</v>
      </c>
      <c r="O21">
        <f t="shared" si="10"/>
        <v>355.17275111291582</v>
      </c>
      <c r="P21">
        <f t="shared" si="11"/>
        <v>43.502334719225466</v>
      </c>
      <c r="Q21">
        <f t="shared" si="27"/>
        <v>9.7612583846133809</v>
      </c>
      <c r="R21">
        <f t="shared" si="12"/>
        <v>0.14319569838721116</v>
      </c>
      <c r="S21">
        <v>1</v>
      </c>
      <c r="T21">
        <f t="shared" si="13"/>
        <v>0.14319569838721116</v>
      </c>
      <c r="U21">
        <f t="shared" si="28"/>
        <v>1</v>
      </c>
      <c r="Z21" s="42">
        <f t="shared" si="14"/>
        <v>-10.241994086598407</v>
      </c>
      <c r="AA21">
        <f t="shared" si="29"/>
        <v>8.5920614613879369</v>
      </c>
      <c r="AB21">
        <f t="shared" si="30"/>
        <v>-6.9997067426784305</v>
      </c>
      <c r="AC21">
        <f t="shared" si="15"/>
        <v>0.10831190142759381</v>
      </c>
      <c r="AD21">
        <v>1</v>
      </c>
      <c r="AJ21" s="4"/>
      <c r="AK21"/>
      <c r="AL21" s="42">
        <f t="shared" si="16"/>
        <v>-1.4027494660108912</v>
      </c>
      <c r="AM21">
        <f t="shared" si="17"/>
        <v>67.964612451255945</v>
      </c>
      <c r="AN21">
        <f t="shared" si="18"/>
        <v>41.918429248458494</v>
      </c>
      <c r="AO21">
        <f t="shared" si="19"/>
        <v>9.1635582069654689</v>
      </c>
      <c r="AP21">
        <f t="shared" si="20"/>
        <v>0.15819507306760608</v>
      </c>
      <c r="AQ21">
        <v>1</v>
      </c>
      <c r="AR21">
        <f t="shared" si="21"/>
        <v>0.15819507306760608</v>
      </c>
      <c r="AS21">
        <f t="shared" si="22"/>
        <v>1</v>
      </c>
      <c r="AT21"/>
      <c r="AU21"/>
      <c r="AV21"/>
      <c r="AW21"/>
      <c r="AX21" s="42">
        <f t="shared" si="23"/>
        <v>-10.241994086598407</v>
      </c>
      <c r="AY21">
        <f t="shared" si="24"/>
        <v>11.40740635102267</v>
      </c>
      <c r="AZ21">
        <f t="shared" si="25"/>
        <v>-5.9373124447030596</v>
      </c>
      <c r="BA21">
        <f t="shared" si="26"/>
        <v>0.12929294967856725</v>
      </c>
      <c r="BB21">
        <v>1</v>
      </c>
      <c r="BC21"/>
      <c r="BD21"/>
      <c r="BE21"/>
      <c r="BF21"/>
      <c r="BQ21" s="52"/>
      <c r="BR21" s="52"/>
      <c r="BS21" s="58"/>
      <c r="CK21" s="52"/>
      <c r="CL21" s="52"/>
      <c r="CM21" s="52"/>
      <c r="CN21" s="58"/>
      <c r="DF21" s="57"/>
      <c r="DG21" s="57"/>
      <c r="DJ21" s="57"/>
    </row>
    <row r="22" spans="1:138">
      <c r="B22" s="8" t="s">
        <v>162</v>
      </c>
      <c r="C22" s="15">
        <f>C21</f>
        <v>43155</v>
      </c>
      <c r="D22" s="3"/>
      <c r="E22" s="16"/>
      <c r="F22" s="4"/>
      <c r="H22" s="5">
        <v>36.831757636702768</v>
      </c>
      <c r="I22" s="5">
        <v>-4.1375296901509095</v>
      </c>
      <c r="J22" s="5">
        <v>6.6306495182028122</v>
      </c>
      <c r="K22" s="5"/>
      <c r="L22" s="4"/>
      <c r="N22" s="42">
        <f t="shared" si="9"/>
        <v>7.3521179384547413</v>
      </c>
      <c r="O22">
        <f t="shared" si="10"/>
        <v>-264.16077650741704</v>
      </c>
      <c r="P22">
        <f t="shared" si="11"/>
        <v>36.919704751141403</v>
      </c>
      <c r="Q22">
        <f t="shared" si="27"/>
        <v>7.2772470759024142</v>
      </c>
      <c r="R22">
        <f t="shared" si="12"/>
        <v>0.21663504115440679</v>
      </c>
      <c r="S22">
        <v>1</v>
      </c>
      <c r="T22">
        <f t="shared" si="13"/>
        <v>0.21663504115440679</v>
      </c>
      <c r="U22">
        <f t="shared" si="28"/>
        <v>1</v>
      </c>
      <c r="V22" s="9"/>
      <c r="W22" s="7"/>
      <c r="X22" s="9"/>
      <c r="Y22" s="7"/>
      <c r="Z22" s="42">
        <f t="shared" si="14"/>
        <v>-7.2681269484774766</v>
      </c>
      <c r="AA22">
        <f t="shared" si="29"/>
        <v>11.91465861827454</v>
      </c>
      <c r="AB22">
        <f t="shared" si="30"/>
        <v>-2.7720293566757634</v>
      </c>
      <c r="AC22">
        <f t="shared" si="15"/>
        <v>0.20864664621428747</v>
      </c>
      <c r="AD22">
        <v>1</v>
      </c>
      <c r="AE22" s="9"/>
      <c r="AF22" s="7"/>
      <c r="AG22" s="9"/>
      <c r="AH22" s="7"/>
      <c r="AJ22" s="4"/>
      <c r="AK22"/>
      <c r="AL22" s="42">
        <f t="shared" si="16"/>
        <v>-2.1279527617345391</v>
      </c>
      <c r="AM22">
        <f t="shared" si="17"/>
        <v>85.006889900761678</v>
      </c>
      <c r="AN22">
        <f t="shared" si="18"/>
        <v>36.586913820677076</v>
      </c>
      <c r="AO22">
        <f t="shared" si="19"/>
        <v>7.1516655927083299</v>
      </c>
      <c r="AP22">
        <f t="shared" si="20"/>
        <v>0.22121705013723772</v>
      </c>
      <c r="AQ22">
        <v>1</v>
      </c>
      <c r="AR22">
        <f t="shared" si="21"/>
        <v>0.22121705013723772</v>
      </c>
      <c r="AS22">
        <f t="shared" si="22"/>
        <v>1</v>
      </c>
      <c r="AT22" s="9"/>
      <c r="AV22" s="9"/>
      <c r="AX22" s="42">
        <f t="shared" si="23"/>
        <v>-7.2681269484774766</v>
      </c>
      <c r="AY22">
        <f t="shared" si="24"/>
        <v>12.396071279199264</v>
      </c>
      <c r="AZ22">
        <f t="shared" si="25"/>
        <v>-2.5903642016098303</v>
      </c>
      <c r="BA22">
        <f t="shared" si="26"/>
        <v>0.21506055916769135</v>
      </c>
      <c r="BB22">
        <v>1</v>
      </c>
      <c r="BC22" s="9"/>
      <c r="BE22" s="9"/>
      <c r="BO22" s="62"/>
      <c r="BQ22" s="52"/>
      <c r="BR22" s="52"/>
      <c r="BS22" s="58"/>
      <c r="CB22" s="62"/>
      <c r="CK22" s="52"/>
      <c r="CL22" s="52"/>
      <c r="CM22" s="52"/>
      <c r="CN22" s="58"/>
      <c r="DF22" s="57"/>
      <c r="DG22" s="57"/>
      <c r="DJ22" s="57"/>
      <c r="DW22" s="62"/>
      <c r="EH22" s="57"/>
    </row>
    <row r="23" spans="1:138">
      <c r="A23" s="7"/>
      <c r="B23" s="8" t="s">
        <v>163</v>
      </c>
      <c r="C23" s="15">
        <f>C22</f>
        <v>43155</v>
      </c>
      <c r="D23" s="7"/>
      <c r="E23" s="7"/>
      <c r="F23" s="4"/>
      <c r="H23" s="5">
        <v>43.968896321609385</v>
      </c>
      <c r="I23" s="5">
        <v>-5.9800098349817032</v>
      </c>
      <c r="J23" s="5">
        <v>8.616826309531822</v>
      </c>
      <c r="K23" s="5"/>
      <c r="L23" s="4"/>
      <c r="N23" s="42">
        <f t="shared" si="9"/>
        <v>-7.2020525764452081</v>
      </c>
      <c r="O23">
        <f t="shared" si="10"/>
        <v>325.28312934603093</v>
      </c>
      <c r="P23">
        <f t="shared" si="11"/>
        <v>43.794675258067848</v>
      </c>
      <c r="Q23">
        <f t="shared" si="27"/>
        <v>9.8715755690822036</v>
      </c>
      <c r="R23">
        <f t="shared" si="12"/>
        <v>0.14058693016322507</v>
      </c>
      <c r="S23">
        <v>1</v>
      </c>
      <c r="T23">
        <f t="shared" si="13"/>
        <v>0.14058693016322507</v>
      </c>
      <c r="U23">
        <f t="shared" si="28"/>
        <v>1</v>
      </c>
      <c r="Z23" s="42">
        <f t="shared" si="14"/>
        <v>-7.9752100382453026</v>
      </c>
      <c r="AA23">
        <f t="shared" si="29"/>
        <v>11.124659551527518</v>
      </c>
      <c r="AB23">
        <f t="shared" si="30"/>
        <v>-3.7772253018198247</v>
      </c>
      <c r="AC23">
        <f t="shared" si="15"/>
        <v>0.12673268307099672</v>
      </c>
      <c r="AD23">
        <v>1</v>
      </c>
      <c r="AJ23" s="4"/>
      <c r="AK23"/>
      <c r="AL23" s="42">
        <f t="shared" si="16"/>
        <v>-1.2889397296235743</v>
      </c>
      <c r="AM23">
        <f t="shared" si="17"/>
        <v>65.290083646153988</v>
      </c>
      <c r="AN23">
        <f t="shared" si="18"/>
        <v>43.176425297447238</v>
      </c>
      <c r="AO23">
        <f t="shared" si="19"/>
        <v>9.6382736971498986</v>
      </c>
      <c r="AP23">
        <f t="shared" si="20"/>
        <v>0.14616113284973295</v>
      </c>
      <c r="AQ23">
        <v>1</v>
      </c>
      <c r="AR23">
        <f t="shared" si="21"/>
        <v>0.14616113284973295</v>
      </c>
      <c r="AS23">
        <f t="shared" si="22"/>
        <v>1</v>
      </c>
      <c r="AT23"/>
      <c r="AU23"/>
      <c r="AV23"/>
      <c r="AW23"/>
      <c r="AX23" s="42">
        <f t="shared" si="23"/>
        <v>-7.9752100382453026</v>
      </c>
      <c r="AY23">
        <f t="shared" si="24"/>
        <v>12.161000840712255</v>
      </c>
      <c r="AZ23">
        <f t="shared" si="25"/>
        <v>-3.3861531172218102</v>
      </c>
      <c r="BA23">
        <f t="shared" si="26"/>
        <v>0.13526809632560235</v>
      </c>
      <c r="BB23">
        <v>1</v>
      </c>
      <c r="BC23"/>
      <c r="BD23"/>
      <c r="BE23"/>
      <c r="BF23"/>
      <c r="BQ23" s="52"/>
      <c r="BR23" s="52"/>
      <c r="BS23" s="58"/>
      <c r="CK23" s="52"/>
      <c r="CL23" s="52"/>
      <c r="CM23" s="52"/>
      <c r="CN23" s="58"/>
      <c r="DF23" s="57"/>
      <c r="DG23" s="57"/>
      <c r="DJ23" s="57"/>
    </row>
    <row r="24" spans="1:138">
      <c r="A24" s="7"/>
      <c r="B24" s="8" t="s">
        <v>164</v>
      </c>
      <c r="C24" s="15">
        <f>C23</f>
        <v>43155</v>
      </c>
      <c r="D24" s="7"/>
      <c r="E24" s="7"/>
      <c r="F24" s="4"/>
      <c r="H24" s="5">
        <v>40.49510573350679</v>
      </c>
      <c r="I24" s="5">
        <v>-11.077641434984354</v>
      </c>
      <c r="J24" s="5">
        <v>9.0725354362857509</v>
      </c>
      <c r="K24" s="5"/>
      <c r="L24" s="4"/>
      <c r="N24" s="42">
        <f t="shared" si="9"/>
        <v>5011.468949993352</v>
      </c>
      <c r="O24">
        <f t="shared" si="10"/>
        <v>-202930.89247473076</v>
      </c>
      <c r="P24">
        <f t="shared" si="11"/>
        <v>40.495016714889914</v>
      </c>
      <c r="Q24">
        <f t="shared" si="27"/>
        <v>8.6264214018452492</v>
      </c>
      <c r="R24">
        <f t="shared" si="12"/>
        <v>0.17301040064188314</v>
      </c>
      <c r="S24">
        <f t="shared" si="31"/>
        <v>0.98213655953682732</v>
      </c>
      <c r="T24">
        <f t="shared" si="13"/>
        <v>0.17560458602593912</v>
      </c>
      <c r="U24">
        <f t="shared" si="28"/>
        <v>0.99686309793246553</v>
      </c>
      <c r="Z24" s="42">
        <f t="shared" si="14"/>
        <v>-6.2086365386224713</v>
      </c>
      <c r="AA24">
        <f t="shared" si="29"/>
        <v>13.098389988922516</v>
      </c>
      <c r="AB24">
        <f t="shared" si="30"/>
        <v>-1.2658478635573713</v>
      </c>
      <c r="AC24">
        <f t="shared" si="15"/>
        <v>0.1785183497533735</v>
      </c>
      <c r="AD24">
        <f t="shared" si="32"/>
        <v>0.98213655953682732</v>
      </c>
      <c r="AJ24" s="4"/>
      <c r="AK24"/>
      <c r="AL24" s="42">
        <f t="shared" si="16"/>
        <v>-1.5255841870166669</v>
      </c>
      <c r="AM24">
        <f t="shared" si="17"/>
        <v>70.851228394891677</v>
      </c>
      <c r="AN24">
        <f t="shared" si="18"/>
        <v>40.729521855318865</v>
      </c>
      <c r="AO24">
        <f t="shared" si="19"/>
        <v>8.7149139076674942</v>
      </c>
      <c r="AP24">
        <f t="shared" si="20"/>
        <v>0.17047743825842882</v>
      </c>
      <c r="AQ24">
        <f t="shared" si="33"/>
        <v>0.98639450799734774</v>
      </c>
      <c r="AR24">
        <f t="shared" si="21"/>
        <v>0.17242341976410874</v>
      </c>
      <c r="AS24">
        <f t="shared" si="22"/>
        <v>0.99765409454132947</v>
      </c>
      <c r="AT24"/>
      <c r="AU24"/>
      <c r="AV24"/>
      <c r="AW24"/>
      <c r="AX24" s="42">
        <f t="shared" si="23"/>
        <v>-6.2086365386224713</v>
      </c>
      <c r="AY24">
        <f t="shared" si="24"/>
        <v>12.74829986282891</v>
      </c>
      <c r="AZ24">
        <f t="shared" si="25"/>
        <v>-1.3979573451021281</v>
      </c>
      <c r="BA24">
        <f t="shared" si="26"/>
        <v>0.17463064592247618</v>
      </c>
      <c r="BB24">
        <f t="shared" si="34"/>
        <v>0.98639450799734774</v>
      </c>
      <c r="BC24"/>
      <c r="BD24"/>
      <c r="BE24"/>
      <c r="BF24"/>
      <c r="BQ24" s="52"/>
      <c r="BR24" s="52"/>
      <c r="BS24" s="58"/>
      <c r="CK24" s="52"/>
      <c r="CL24" s="52"/>
      <c r="CM24" s="52"/>
      <c r="CN24" s="58"/>
      <c r="DF24" s="57"/>
      <c r="DG24" s="57"/>
      <c r="DJ24" s="57"/>
    </row>
    <row r="25" spans="1:138">
      <c r="A25" s="7">
        <v>4</v>
      </c>
      <c r="B25" s="7" t="s">
        <v>165</v>
      </c>
      <c r="C25" s="15">
        <v>43157</v>
      </c>
      <c r="D25" s="3">
        <v>0.4375</v>
      </c>
      <c r="E25" s="16">
        <f>C25+D25</f>
        <v>43157.4375</v>
      </c>
      <c r="F25" s="4"/>
      <c r="H25" s="5">
        <v>44.026065960805823</v>
      </c>
      <c r="I25" s="5">
        <v>-4.8777784107283395</v>
      </c>
      <c r="J25" s="5">
        <v>11.320598029407597</v>
      </c>
      <c r="K25" s="5"/>
      <c r="L25" s="4"/>
      <c r="N25" s="42">
        <f t="shared" si="9"/>
        <v>-6.3184870102375559</v>
      </c>
      <c r="O25">
        <f t="shared" si="10"/>
        <v>289.49872391462105</v>
      </c>
      <c r="P25">
        <f t="shared" si="11"/>
        <v>44.229431646863816</v>
      </c>
      <c r="Q25">
        <f t="shared" si="27"/>
        <v>10.035634583722192</v>
      </c>
      <c r="R25">
        <f t="shared" si="12"/>
        <v>0.13679491704054428</v>
      </c>
      <c r="S25">
        <f t="shared" si="31"/>
        <v>0.94547005943144224</v>
      </c>
      <c r="T25">
        <f t="shared" si="13"/>
        <v>0.1435519838354779</v>
      </c>
      <c r="U25">
        <f t="shared" si="28"/>
        <v>0.99217211885295287</v>
      </c>
      <c r="V25" s="9">
        <f>AVERAGE(T25:T29)</f>
        <v>0.16976773465676392</v>
      </c>
      <c r="W25" s="7">
        <f>STDEV(T25:T29)</f>
        <v>3.2129326215082035E-2</v>
      </c>
      <c r="X25" s="9">
        <f>AVERAGE(U25:U29)</f>
        <v>0.99780643568824012</v>
      </c>
      <c r="Y25" s="7">
        <f>STDEV(U25:U29)</f>
        <v>3.7826116822298897E-3</v>
      </c>
      <c r="Z25" s="42">
        <f t="shared" si="14"/>
        <v>-5.2930117671229002</v>
      </c>
      <c r="AA25">
        <f t="shared" si="29"/>
        <v>14.121385341862762</v>
      </c>
      <c r="AB25">
        <f t="shared" si="30"/>
        <v>3.5812890183802182E-2</v>
      </c>
      <c r="AC25">
        <f t="shared" si="15"/>
        <v>0.15246846012090351</v>
      </c>
      <c r="AD25">
        <f t="shared" si="32"/>
        <v>0.94547005943144236</v>
      </c>
      <c r="AE25" s="9">
        <f>AVERAGE(AC25:AC29)</f>
        <v>0.16433384536746867</v>
      </c>
      <c r="AF25" s="7">
        <f>STDEV(AC25:AC29)</f>
        <v>3.3992159761183485E-2</v>
      </c>
      <c r="AG25" s="9">
        <f>AVERAGE(AD25:AD29)</f>
        <v>0.98480127216730251</v>
      </c>
      <c r="AH25" s="7">
        <f>STDEV(AD25:AD29)</f>
        <v>2.6386606237081729E-2</v>
      </c>
      <c r="AJ25" s="4"/>
      <c r="AK25"/>
      <c r="AL25" s="42">
        <f t="shared" si="16"/>
        <v>-1.1536259318180024</v>
      </c>
      <c r="AM25">
        <f t="shared" si="17"/>
        <v>62.110209397723054</v>
      </c>
      <c r="AN25">
        <f t="shared" si="18"/>
        <v>44.915497096812253</v>
      </c>
      <c r="AO25">
        <f t="shared" si="19"/>
        <v>10.294527206344245</v>
      </c>
      <c r="AP25">
        <f t="shared" si="20"/>
        <v>0.13101791609382041</v>
      </c>
      <c r="AQ25">
        <f t="shared" si="33"/>
        <v>0.95846787342896578</v>
      </c>
      <c r="AR25">
        <f t="shared" si="21"/>
        <v>0.13592348631326207</v>
      </c>
      <c r="AS25">
        <f t="shared" si="22"/>
        <v>0.99435480856246139</v>
      </c>
      <c r="AT25" s="9">
        <f>AVERAGE(AR25:AR29)</f>
        <v>0.17146577929277279</v>
      </c>
      <c r="AU25" s="7">
        <f>STDEV(AR25:AR29)</f>
        <v>3.5720624480793488E-2</v>
      </c>
      <c r="AV25" s="9">
        <f>AVERAGE(AS25:AS29)</f>
        <v>0.99840961427440778</v>
      </c>
      <c r="AW25" s="7">
        <f>STDEV(AS25:AS29)</f>
        <v>2.7242147959215522E-3</v>
      </c>
      <c r="AX25" s="42">
        <f t="shared" si="23"/>
        <v>-5.2930117671229002</v>
      </c>
      <c r="AY25">
        <f t="shared" si="24"/>
        <v>13.052700179624273</v>
      </c>
      <c r="AZ25">
        <f t="shared" si="25"/>
        <v>-0.3674645295288359</v>
      </c>
      <c r="BA25">
        <f t="shared" si="26"/>
        <v>0.14255741808646519</v>
      </c>
      <c r="BB25">
        <f t="shared" si="34"/>
        <v>0.95846787342896589</v>
      </c>
      <c r="BC25" s="9">
        <f>AVERAGE(BA25:BA29)</f>
        <v>0.1669076899417031</v>
      </c>
      <c r="BD25" s="7">
        <f>STDEV(BA25:BA29)</f>
        <v>3.2770305870331452E-2</v>
      </c>
      <c r="BE25" s="9">
        <f>AVERAGE(BB25:BB29)</f>
        <v>0.98842405692203772</v>
      </c>
      <c r="BF25" s="7">
        <f>STDEV(BB25:BB29)</f>
        <v>2.0097067016618314E-2</v>
      </c>
      <c r="BQ25" s="52"/>
      <c r="BR25" s="52"/>
      <c r="BS25" s="58"/>
      <c r="CK25" s="52"/>
      <c r="CL25" s="52"/>
      <c r="CM25" s="52"/>
      <c r="CN25" s="58"/>
      <c r="DF25" s="57"/>
      <c r="DG25" s="57"/>
      <c r="DJ25" s="57"/>
    </row>
    <row r="26" spans="1:138">
      <c r="B26" s="7" t="s">
        <v>166</v>
      </c>
      <c r="C26" s="15">
        <f>C25</f>
        <v>43157</v>
      </c>
      <c r="D26" s="7"/>
      <c r="E26" s="16"/>
      <c r="F26" s="4"/>
      <c r="H26" s="5">
        <v>37.021110176276075</v>
      </c>
      <c r="I26" s="5">
        <v>-8.3141758946460023</v>
      </c>
      <c r="J26" s="5">
        <v>7.2571330442013631</v>
      </c>
      <c r="K26" s="5"/>
      <c r="L26" s="4"/>
      <c r="N26" s="42">
        <f t="shared" si="9"/>
        <v>7.5722050109653409</v>
      </c>
      <c r="O26">
        <f t="shared" si="10"/>
        <v>-273.0743029440963</v>
      </c>
      <c r="P26">
        <f t="shared" si="11"/>
        <v>37.02922434934419</v>
      </c>
      <c r="Q26">
        <f t="shared" si="27"/>
        <v>7.3185752261676171</v>
      </c>
      <c r="R26">
        <f t="shared" si="12"/>
        <v>0.21514798089907042</v>
      </c>
      <c r="S26">
        <v>1</v>
      </c>
      <c r="T26">
        <f t="shared" si="13"/>
        <v>0.21514798089907042</v>
      </c>
      <c r="U26">
        <f t="shared" si="28"/>
        <v>1</v>
      </c>
      <c r="V26" s="9"/>
      <c r="W26" s="7"/>
      <c r="X26" s="9"/>
      <c r="Y26" s="7"/>
      <c r="Z26" s="42">
        <f t="shared" si="14"/>
        <v>-6.7130972109971543</v>
      </c>
      <c r="AA26">
        <f t="shared" si="29"/>
        <v>12.534773822514927</v>
      </c>
      <c r="AB26">
        <f t="shared" si="30"/>
        <v>-1.9829938817462391</v>
      </c>
      <c r="AC26">
        <f t="shared" si="15"/>
        <v>0.21437656638753816</v>
      </c>
      <c r="AD26">
        <v>1</v>
      </c>
      <c r="AE26" s="9"/>
      <c r="AF26" s="7"/>
      <c r="AG26" s="9"/>
      <c r="AH26" s="7"/>
      <c r="AJ26" s="4"/>
      <c r="AK26"/>
      <c r="AL26" s="42">
        <f t="shared" si="16"/>
        <v>-2.0518187185898262</v>
      </c>
      <c r="AM26">
        <f t="shared" si="17"/>
        <v>83.217739886860926</v>
      </c>
      <c r="AN26">
        <f t="shared" si="18"/>
        <v>36.997077252846275</v>
      </c>
      <c r="AO26">
        <f t="shared" si="19"/>
        <v>7.3064442463570831</v>
      </c>
      <c r="AP26">
        <f t="shared" si="20"/>
        <v>0.21558341357158095</v>
      </c>
      <c r="AQ26">
        <v>1</v>
      </c>
      <c r="AR26">
        <f t="shared" si="21"/>
        <v>0.21558341357158098</v>
      </c>
      <c r="AS26">
        <f t="shared" si="22"/>
        <v>1</v>
      </c>
      <c r="AT26" s="9"/>
      <c r="AV26" s="9"/>
      <c r="AX26" s="42">
        <f t="shared" si="23"/>
        <v>-6.7130972109971543</v>
      </c>
      <c r="AY26">
        <f t="shared" si="24"/>
        <v>12.580591437651458</v>
      </c>
      <c r="AZ26">
        <f t="shared" si="25"/>
        <v>-1.9657042156569817</v>
      </c>
      <c r="BA26">
        <f t="shared" si="26"/>
        <v>0.21499520717554338</v>
      </c>
      <c r="BB26">
        <v>1</v>
      </c>
      <c r="BC26" s="9"/>
      <c r="BE26" s="9"/>
      <c r="BO26" s="62"/>
      <c r="BQ26" s="52"/>
      <c r="BR26" s="52"/>
      <c r="BS26" s="58"/>
      <c r="CB26" s="62"/>
      <c r="CK26" s="52"/>
      <c r="CL26" s="52"/>
      <c r="CM26" s="52"/>
      <c r="CN26" s="58"/>
      <c r="DF26" s="57"/>
      <c r="DG26" s="57"/>
      <c r="DJ26" s="57"/>
      <c r="DW26" s="62"/>
      <c r="EH26" s="57"/>
    </row>
    <row r="27" spans="1:138">
      <c r="A27" s="7"/>
      <c r="B27" s="7" t="s">
        <v>167</v>
      </c>
      <c r="C27" s="15">
        <f>C26</f>
        <v>43157</v>
      </c>
      <c r="D27" s="7"/>
      <c r="E27" s="7"/>
      <c r="F27" s="4"/>
      <c r="H27" s="5"/>
      <c r="I27" s="5"/>
      <c r="J27" s="5"/>
      <c r="K27" s="5"/>
      <c r="L27" s="4"/>
      <c r="AJ27" s="4"/>
      <c r="AK27"/>
      <c r="AL27" s="42"/>
      <c r="AM27"/>
      <c r="AN27"/>
      <c r="AO27"/>
      <c r="AP27"/>
      <c r="AQ27"/>
      <c r="AR27"/>
      <c r="AS27"/>
      <c r="AT27"/>
      <c r="AU27"/>
      <c r="AV27"/>
      <c r="AW27"/>
      <c r="AX27" s="42"/>
      <c r="AY27"/>
      <c r="AZ27"/>
      <c r="BA27"/>
      <c r="BB27"/>
      <c r="BC27"/>
      <c r="BD27"/>
      <c r="BE27"/>
      <c r="BF27"/>
      <c r="BQ27" s="52"/>
      <c r="BR27" s="52"/>
      <c r="BS27" s="58"/>
      <c r="CK27" s="52"/>
      <c r="CL27" s="52"/>
      <c r="CM27" s="52"/>
      <c r="CN27" s="58"/>
      <c r="DF27" s="57"/>
      <c r="DG27" s="57"/>
      <c r="DJ27" s="57"/>
    </row>
    <row r="28" spans="1:138">
      <c r="A28" s="7"/>
      <c r="B28" s="7" t="s">
        <v>168</v>
      </c>
      <c r="C28" s="15">
        <f>C27</f>
        <v>43157</v>
      </c>
      <c r="D28" s="7"/>
      <c r="E28" s="7"/>
      <c r="F28" s="4"/>
      <c r="H28" s="5">
        <v>42.723272678119926</v>
      </c>
      <c r="I28" s="5">
        <v>-7.8650981640026041</v>
      </c>
      <c r="J28" s="5">
        <v>9.6237196672870393</v>
      </c>
      <c r="K28" s="5"/>
      <c r="L28" s="4"/>
      <c r="N28" s="42">
        <f t="shared" si="9"/>
        <v>-10.784228389379617</v>
      </c>
      <c r="O28">
        <f t="shared" si="10"/>
        <v>470.36124976987452</v>
      </c>
      <c r="P28">
        <f t="shared" si="11"/>
        <v>42.737289229730848</v>
      </c>
      <c r="Q28">
        <f t="shared" si="27"/>
        <v>9.4725619734833373</v>
      </c>
      <c r="R28">
        <f t="shared" si="12"/>
        <v>0.1502541634831209</v>
      </c>
      <c r="S28">
        <f t="shared" si="31"/>
        <v>0.99373502923776746</v>
      </c>
      <c r="T28">
        <f t="shared" si="13"/>
        <v>0.15105834263386861</v>
      </c>
      <c r="U28">
        <f t="shared" si="28"/>
        <v>0.99905362390000751</v>
      </c>
      <c r="Z28" s="42">
        <f t="shared" si="14"/>
        <v>-6.4982700225695371</v>
      </c>
      <c r="AA28">
        <f t="shared" si="29"/>
        <v>12.774792684266281</v>
      </c>
      <c r="AB28">
        <f t="shared" si="30"/>
        <v>-1.6775935379407523</v>
      </c>
      <c r="AC28">
        <f t="shared" si="15"/>
        <v>0.15204903661234601</v>
      </c>
      <c r="AD28">
        <f t="shared" si="32"/>
        <v>0.99373502923776769</v>
      </c>
      <c r="AJ28" s="4"/>
      <c r="AK28"/>
      <c r="AL28" s="42">
        <f t="shared" si="16"/>
        <v>-1.3200811723175749</v>
      </c>
      <c r="AM28">
        <f t="shared" si="17"/>
        <v>66.021907549463009</v>
      </c>
      <c r="AN28">
        <f t="shared" si="18"/>
        <v>42.815439110885364</v>
      </c>
      <c r="AO28">
        <f t="shared" si="19"/>
        <v>9.5020524946737197</v>
      </c>
      <c r="AP28">
        <f t="shared" si="20"/>
        <v>0.14951746317387535</v>
      </c>
      <c r="AQ28">
        <f t="shared" si="33"/>
        <v>0.99522835425918477</v>
      </c>
      <c r="AR28">
        <f t="shared" si="21"/>
        <v>0.15012670758494334</v>
      </c>
      <c r="AS28">
        <f t="shared" si="22"/>
        <v>0.99928364853516971</v>
      </c>
      <c r="AT28"/>
      <c r="AU28"/>
      <c r="AV28"/>
      <c r="AW28"/>
      <c r="AX28" s="42">
        <f t="shared" si="23"/>
        <v>-6.4982700225695371</v>
      </c>
      <c r="AY28">
        <f t="shared" si="24"/>
        <v>12.652010938574884</v>
      </c>
      <c r="AZ28">
        <f t="shared" si="25"/>
        <v>-1.7239262721639204</v>
      </c>
      <c r="BA28">
        <f t="shared" si="26"/>
        <v>0.15087941712983288</v>
      </c>
      <c r="BB28">
        <f t="shared" si="34"/>
        <v>0.99522835425918488</v>
      </c>
      <c r="BC28"/>
      <c r="BD28"/>
      <c r="BE28"/>
      <c r="BF28"/>
      <c r="BQ28" s="52"/>
      <c r="BR28" s="52"/>
      <c r="BS28" s="58"/>
      <c r="CK28" s="52"/>
      <c r="CL28" s="52"/>
      <c r="CM28" s="52"/>
      <c r="CN28" s="58"/>
      <c r="DF28" s="57"/>
      <c r="DG28" s="57"/>
      <c r="DJ28" s="57"/>
    </row>
    <row r="29" spans="1:138">
      <c r="A29" s="7"/>
      <c r="B29" s="7" t="s">
        <v>169</v>
      </c>
      <c r="C29" s="15">
        <f>C28</f>
        <v>43157</v>
      </c>
      <c r="D29" s="7"/>
      <c r="E29" s="7"/>
      <c r="F29" s="4"/>
      <c r="H29" s="5">
        <v>40.876904110216159</v>
      </c>
      <c r="I29" s="5">
        <v>-9.6722173609623532</v>
      </c>
      <c r="J29" s="5">
        <v>5.940131245173558</v>
      </c>
      <c r="K29" s="5"/>
      <c r="L29" s="4"/>
      <c r="N29" s="42">
        <f t="shared" si="9"/>
        <v>-73.387018090524791</v>
      </c>
      <c r="O29">
        <f t="shared" si="10"/>
        <v>3005.7742326662542</v>
      </c>
      <c r="P29">
        <f t="shared" si="11"/>
        <v>40.838533303887623</v>
      </c>
      <c r="Q29">
        <f t="shared" si="27"/>
        <v>8.7560503033538186</v>
      </c>
      <c r="R29">
        <f t="shared" si="12"/>
        <v>0.16931263125863869</v>
      </c>
      <c r="S29">
        <v>1</v>
      </c>
      <c r="T29">
        <f t="shared" si="13"/>
        <v>0.16931263125863869</v>
      </c>
      <c r="U29">
        <f t="shared" si="28"/>
        <v>1</v>
      </c>
      <c r="Z29" s="42">
        <f t="shared" si="14"/>
        <v>-9.4851155888702756</v>
      </c>
      <c r="AA29">
        <f t="shared" si="29"/>
        <v>9.4376951860502629</v>
      </c>
      <c r="AB29">
        <f t="shared" si="30"/>
        <v>-5.9237211790399886</v>
      </c>
      <c r="AC29">
        <f t="shared" si="15"/>
        <v>0.13844131834908699</v>
      </c>
      <c r="AD29">
        <v>1</v>
      </c>
      <c r="AJ29" s="4"/>
      <c r="AK29"/>
      <c r="AL29" s="42">
        <f t="shared" si="16"/>
        <v>-1.6723271631418903</v>
      </c>
      <c r="AM29">
        <f t="shared" si="17"/>
        <v>74.299688333834425</v>
      </c>
      <c r="AN29">
        <f t="shared" si="18"/>
        <v>39.496010116730893</v>
      </c>
      <c r="AO29">
        <f t="shared" si="19"/>
        <v>8.2494377798984484</v>
      </c>
      <c r="AP29">
        <f t="shared" si="20"/>
        <v>0.18422950970130469</v>
      </c>
      <c r="AQ29">
        <v>1</v>
      </c>
      <c r="AR29">
        <f t="shared" si="21"/>
        <v>0.18422950970130469</v>
      </c>
      <c r="AS29">
        <f t="shared" si="22"/>
        <v>1</v>
      </c>
      <c r="AT29"/>
      <c r="AU29"/>
      <c r="AV29"/>
      <c r="AW29"/>
      <c r="AX29" s="42">
        <f t="shared" si="23"/>
        <v>-9.4851155888702756</v>
      </c>
      <c r="AY29">
        <f t="shared" si="24"/>
        <v>11.659031319738528</v>
      </c>
      <c r="AZ29">
        <f t="shared" si="25"/>
        <v>-5.085481128591586</v>
      </c>
      <c r="BA29">
        <f t="shared" si="26"/>
        <v>0.15919871737497096</v>
      </c>
      <c r="BB29">
        <v>1</v>
      </c>
      <c r="BC29"/>
      <c r="BD29"/>
      <c r="BE29"/>
      <c r="BF29"/>
      <c r="BQ29" s="52"/>
      <c r="BR29" s="52"/>
      <c r="BS29" s="58"/>
      <c r="CK29" s="52"/>
      <c r="CL29" s="52"/>
      <c r="CM29" s="52"/>
      <c r="CN29" s="58"/>
      <c r="DF29" s="57"/>
      <c r="DG29" s="57"/>
      <c r="DJ29" s="57"/>
    </row>
    <row r="30" spans="1:138">
      <c r="A30" s="7">
        <v>5</v>
      </c>
      <c r="B30" s="7" t="s">
        <v>170</v>
      </c>
      <c r="C30" s="15">
        <v>43158</v>
      </c>
      <c r="D30" s="3">
        <v>0.4375</v>
      </c>
      <c r="E30" s="16">
        <f>C30+D30</f>
        <v>43158.4375</v>
      </c>
      <c r="F30" s="4"/>
      <c r="H30" s="5">
        <v>47.693059950784324</v>
      </c>
      <c r="I30" s="5">
        <v>-3.7323965442094265</v>
      </c>
      <c r="J30" s="5">
        <v>11.265552386991324</v>
      </c>
      <c r="K30" s="5"/>
      <c r="L30" s="4"/>
      <c r="N30" s="42">
        <f t="shared" si="9"/>
        <v>-3.10499950866854</v>
      </c>
      <c r="O30">
        <f t="shared" si="10"/>
        <v>159.35248010107586</v>
      </c>
      <c r="P30">
        <f t="shared" si="11"/>
        <v>47.670916407415987</v>
      </c>
      <c r="Q30">
        <f t="shared" si="27"/>
        <v>11.334308078270183</v>
      </c>
      <c r="R30">
        <f t="shared" si="12"/>
        <v>0.11017139240172308</v>
      </c>
      <c r="S30">
        <v>1</v>
      </c>
      <c r="T30">
        <f t="shared" si="13"/>
        <v>0.11017139240172308</v>
      </c>
      <c r="U30">
        <f t="shared" si="28"/>
        <v>1</v>
      </c>
      <c r="V30" s="9">
        <f>AVERAGE(T30:T32)</f>
        <v>0.15868114648686685</v>
      </c>
      <c r="W30" s="7">
        <f>STDEV(T30:T32)</f>
        <v>4.4777176961712697E-2</v>
      </c>
      <c r="X30" s="9">
        <f>AVERAGE(U30:U32)</f>
        <v>0.99734599188513473</v>
      </c>
      <c r="Y30" s="7">
        <f>STDEV(U30:U32)</f>
        <v>4.5968768986467436E-3</v>
      </c>
      <c r="Z30" s="42">
        <f t="shared" si="14"/>
        <v>-6.7318287265121945</v>
      </c>
      <c r="AA30">
        <f t="shared" si="29"/>
        <v>12.513845759052826</v>
      </c>
      <c r="AB30">
        <f t="shared" si="30"/>
        <v>-2.0096227796998081</v>
      </c>
      <c r="AC30">
        <f t="shared" si="15"/>
        <v>0.10942354481657054</v>
      </c>
      <c r="AD30">
        <v>1</v>
      </c>
      <c r="AE30" s="9">
        <f>AVERAGE(AC30:AC32)</f>
        <v>0.15470337682058541</v>
      </c>
      <c r="AF30" s="7">
        <f>STDEV(AC30:AC32)</f>
        <v>4.8067114294686693E-2</v>
      </c>
      <c r="AG30" s="9">
        <f>AVERAGE(AD30:AD32)</f>
        <v>0.98662504172510623</v>
      </c>
      <c r="AH30" s="7">
        <f>STDEV(AD30:AD32)</f>
        <v>2.3166107281229788E-2</v>
      </c>
      <c r="AJ30" s="4"/>
      <c r="AK30"/>
      <c r="AL30" s="42">
        <f t="shared" si="16"/>
        <v>-0.98104364066767091</v>
      </c>
      <c r="AM30">
        <f t="shared" si="17"/>
        <v>58.054525555690269</v>
      </c>
      <c r="AN30">
        <f t="shared" si="18"/>
        <v>47.636293442835694</v>
      </c>
      <c r="AO30">
        <f t="shared" si="19"/>
        <v>11.321242808617242</v>
      </c>
      <c r="AP30">
        <f t="shared" si="20"/>
        <v>0.1104115569496671</v>
      </c>
      <c r="AQ30">
        <v>1</v>
      </c>
      <c r="AR30">
        <f t="shared" si="21"/>
        <v>0.1104115569496671</v>
      </c>
      <c r="AS30">
        <f t="shared" si="22"/>
        <v>1</v>
      </c>
      <c r="AT30" s="9">
        <f>AVERAGE(AR30:AR32)</f>
        <v>0.15879371230505057</v>
      </c>
      <c r="AU30" s="7">
        <f>STDEV(AR30:AR32)</f>
        <v>4.2513026708312439E-2</v>
      </c>
      <c r="AV30" s="9">
        <f>AVERAGE(AS30:AS32)</f>
        <v>0.99806268455635072</v>
      </c>
      <c r="AW30" s="7">
        <f>STDEV(AS30:AS32)</f>
        <v>3.3555287786883915E-3</v>
      </c>
      <c r="AX30" s="42">
        <f t="shared" si="23"/>
        <v>-6.7318287265121945</v>
      </c>
      <c r="AY30">
        <f t="shared" si="24"/>
        <v>12.574364127694023</v>
      </c>
      <c r="AZ30">
        <f t="shared" si="25"/>
        <v>-1.9867856594578468</v>
      </c>
      <c r="BA30">
        <f t="shared" si="26"/>
        <v>0.10984082487743058</v>
      </c>
      <c r="BB30">
        <v>1</v>
      </c>
      <c r="BC30" s="9">
        <f>AVERAGE(BA30:BA32)</f>
        <v>0.15558447783216969</v>
      </c>
      <c r="BD30" s="7">
        <f>STDEV(BA30:BA32)</f>
        <v>4.3024930663761722E-2</v>
      </c>
      <c r="BE30" s="9">
        <f>AVERAGE(BB30:BB32)</f>
        <v>0.98981311084950108</v>
      </c>
      <c r="BF30" s="7">
        <f>STDEV(BB30:BB32)</f>
        <v>1.7644209579736166E-2</v>
      </c>
      <c r="BO30" s="62"/>
      <c r="BQ30" s="52"/>
      <c r="BR30" s="52"/>
      <c r="BS30" s="58"/>
      <c r="CB30" s="62"/>
      <c r="CK30" s="52"/>
      <c r="CL30" s="52"/>
      <c r="CM30" s="52"/>
      <c r="CN30" s="58"/>
      <c r="DF30" s="57"/>
      <c r="DG30" s="57"/>
      <c r="DJ30" s="57"/>
      <c r="DW30" s="62"/>
      <c r="EH30" s="57"/>
    </row>
    <row r="31" spans="1:138">
      <c r="A31" s="7"/>
      <c r="B31" s="7" t="s">
        <v>171</v>
      </c>
      <c r="C31" s="15">
        <f>C30</f>
        <v>43158</v>
      </c>
      <c r="D31" s="7"/>
      <c r="E31" s="7"/>
      <c r="F31" s="4"/>
      <c r="H31" s="5">
        <v>38.905949570124719</v>
      </c>
      <c r="I31" s="5">
        <v>-8.6282100955460415</v>
      </c>
      <c r="J31" s="5">
        <v>9.0287596836407555</v>
      </c>
      <c r="K31" s="5"/>
      <c r="L31" s="4"/>
      <c r="N31" s="42">
        <f t="shared" si="9"/>
        <v>15.414343144891408</v>
      </c>
      <c r="O31">
        <f t="shared" si="10"/>
        <v>-590.68089736810202</v>
      </c>
      <c r="P31">
        <f t="shared" si="11"/>
        <v>38.839314783697382</v>
      </c>
      <c r="Q31">
        <f t="shared" si="27"/>
        <v>8.0016282202631626</v>
      </c>
      <c r="R31">
        <f t="shared" si="12"/>
        <v>0.19199779909942963</v>
      </c>
      <c r="S31">
        <f t="shared" si="31"/>
        <v>0.95987512517531881</v>
      </c>
      <c r="T31">
        <f t="shared" si="13"/>
        <v>0.19843113229348705</v>
      </c>
      <c r="U31">
        <f t="shared" si="28"/>
        <v>0.99203797565540419</v>
      </c>
      <c r="Z31" s="42">
        <f t="shared" si="14"/>
        <v>-5.6527307201798926</v>
      </c>
      <c r="AA31">
        <f t="shared" si="29"/>
        <v>13.719484007608607</v>
      </c>
      <c r="AB31">
        <f t="shared" si="30"/>
        <v>-0.47556694372381525</v>
      </c>
      <c r="AC31">
        <f t="shared" si="15"/>
        <v>0.20514167563319199</v>
      </c>
      <c r="AD31">
        <f t="shared" si="32"/>
        <v>0.9598751251753187</v>
      </c>
      <c r="AJ31" s="4"/>
      <c r="AK31"/>
      <c r="AL31" s="42">
        <f t="shared" si="16"/>
        <v>-1.6857928943713265</v>
      </c>
      <c r="AM31">
        <f t="shared" si="17"/>
        <v>74.61613301772617</v>
      </c>
      <c r="AN31">
        <f t="shared" si="18"/>
        <v>39.391607708576153</v>
      </c>
      <c r="AO31">
        <f t="shared" si="19"/>
        <v>8.2100406447457175</v>
      </c>
      <c r="AP31">
        <f t="shared" si="20"/>
        <v>0.18544317573659552</v>
      </c>
      <c r="AQ31">
        <f t="shared" si="33"/>
        <v>0.96943933254850323</v>
      </c>
      <c r="AR31">
        <f t="shared" si="21"/>
        <v>0.19017733628272163</v>
      </c>
      <c r="AS31">
        <f t="shared" si="22"/>
        <v>0.99418805366905216</v>
      </c>
      <c r="AT31"/>
      <c r="AU31"/>
      <c r="AV31"/>
      <c r="AW31"/>
      <c r="AX31" s="42">
        <f t="shared" si="23"/>
        <v>-5.6527307201798926</v>
      </c>
      <c r="AY31">
        <f t="shared" si="24"/>
        <v>12.933111275221313</v>
      </c>
      <c r="AZ31">
        <f t="shared" si="25"/>
        <v>-0.7723113710397751</v>
      </c>
      <c r="BA31">
        <f t="shared" si="26"/>
        <v>0.19524270712219657</v>
      </c>
      <c r="BB31">
        <f t="shared" si="34"/>
        <v>0.96943933254850345</v>
      </c>
      <c r="BC31"/>
      <c r="BD31"/>
      <c r="BE31"/>
      <c r="BF31"/>
      <c r="BQ31" s="52"/>
      <c r="BR31" s="52"/>
      <c r="BS31" s="58"/>
      <c r="CK31" s="52"/>
      <c r="CL31" s="52"/>
      <c r="CM31" s="52"/>
      <c r="CN31" s="58"/>
      <c r="DF31" s="57"/>
      <c r="DG31" s="57"/>
      <c r="DJ31" s="57"/>
    </row>
    <row r="32" spans="1:138">
      <c r="A32" s="7"/>
      <c r="B32" s="7" t="s">
        <v>172</v>
      </c>
      <c r="C32" s="15">
        <f>C31</f>
        <v>43158</v>
      </c>
      <c r="D32" s="7"/>
      <c r="E32" s="7"/>
      <c r="F32" s="4"/>
      <c r="H32" s="5">
        <v>41.047874465933496</v>
      </c>
      <c r="I32" s="5">
        <v>-8.966873708495914</v>
      </c>
      <c r="J32" s="5">
        <v>7.2556128769082946</v>
      </c>
      <c r="K32" s="5"/>
      <c r="L32" s="4"/>
      <c r="N32" s="42">
        <f t="shared" si="9"/>
        <v>-48.084714220446095</v>
      </c>
      <c r="O32">
        <f t="shared" si="10"/>
        <v>1981.0309259280668</v>
      </c>
      <c r="P32">
        <f t="shared" si="11"/>
        <v>41.015283328101091</v>
      </c>
      <c r="Q32">
        <f t="shared" si="27"/>
        <v>8.8227484256985242</v>
      </c>
      <c r="R32">
        <f t="shared" si="12"/>
        <v>0.16744091476539041</v>
      </c>
      <c r="S32">
        <v>1</v>
      </c>
      <c r="T32">
        <f t="shared" si="13"/>
        <v>0.16744091476539041</v>
      </c>
      <c r="U32">
        <f t="shared" si="28"/>
        <v>1</v>
      </c>
      <c r="Z32" s="42">
        <f t="shared" si="14"/>
        <v>-8.2341510725005715</v>
      </c>
      <c r="AA32">
        <f t="shared" si="29"/>
        <v>10.83535384140038</v>
      </c>
      <c r="AB32">
        <f t="shared" si="30"/>
        <v>-4.1453383021608055</v>
      </c>
      <c r="AC32">
        <f t="shared" si="15"/>
        <v>0.14954491001199366</v>
      </c>
      <c r="AD32">
        <v>1</v>
      </c>
      <c r="AJ32" s="4"/>
      <c r="AK32"/>
      <c r="AL32" s="42">
        <f t="shared" si="16"/>
        <v>-1.581068247151709</v>
      </c>
      <c r="AM32">
        <f t="shared" si="17"/>
        <v>72.155103808065149</v>
      </c>
      <c r="AN32">
        <f t="shared" si="18"/>
        <v>40.241393395720429</v>
      </c>
      <c r="AO32">
        <f t="shared" si="19"/>
        <v>8.5307144889511033</v>
      </c>
      <c r="AP32">
        <f t="shared" si="20"/>
        <v>0.17579224368276297</v>
      </c>
      <c r="AQ32">
        <v>1</v>
      </c>
      <c r="AR32">
        <f t="shared" si="21"/>
        <v>0.17579224368276297</v>
      </c>
      <c r="AS32">
        <f t="shared" si="22"/>
        <v>1</v>
      </c>
      <c r="AT32"/>
      <c r="AU32"/>
      <c r="AV32"/>
      <c r="AW32"/>
      <c r="AX32" s="42">
        <f t="shared" si="23"/>
        <v>-8.2341510725005715</v>
      </c>
      <c r="AY32">
        <f t="shared" si="24"/>
        <v>12.074915650236759</v>
      </c>
      <c r="AZ32">
        <f t="shared" si="25"/>
        <v>-3.6775791290150019</v>
      </c>
      <c r="BA32">
        <f t="shared" si="26"/>
        <v>0.16166990149688193</v>
      </c>
      <c r="BB32">
        <v>1</v>
      </c>
      <c r="BC32"/>
      <c r="BD32"/>
      <c r="BE32"/>
      <c r="BF32"/>
      <c r="BQ32" s="52"/>
      <c r="BR32" s="52"/>
      <c r="BS32" s="58"/>
      <c r="CK32" s="52"/>
      <c r="CL32" s="52"/>
      <c r="CM32" s="52"/>
      <c r="CN32" s="58"/>
      <c r="DF32" s="57"/>
      <c r="DG32" s="57"/>
      <c r="DJ32" s="57"/>
    </row>
    <row r="33" spans="1:138">
      <c r="A33" s="7">
        <v>6</v>
      </c>
      <c r="B33" s="7" t="s">
        <v>173</v>
      </c>
      <c r="C33" s="15">
        <v>43159</v>
      </c>
      <c r="D33" s="3">
        <v>0.5625</v>
      </c>
      <c r="E33" s="16">
        <f>C33+D33</f>
        <v>43159.5625</v>
      </c>
      <c r="F33" s="4"/>
      <c r="H33" s="5">
        <v>30.286263464337715</v>
      </c>
      <c r="I33" s="5">
        <v>-26.875552203777573</v>
      </c>
      <c r="J33" s="5">
        <v>5.8470677600083993</v>
      </c>
      <c r="K33" s="5"/>
      <c r="L33" s="4"/>
      <c r="N33" s="42">
        <f t="shared" si="9"/>
        <v>2.7172163823777375</v>
      </c>
      <c r="O33">
        <f t="shared" si="10"/>
        <v>-76.447263486298368</v>
      </c>
      <c r="P33">
        <f t="shared" si="11"/>
        <v>29.827686010079642</v>
      </c>
      <c r="Q33">
        <f t="shared" si="27"/>
        <v>4.6010135887092982</v>
      </c>
      <c r="R33">
        <f t="shared" si="12"/>
        <v>0.33840825248044287</v>
      </c>
      <c r="S33">
        <f t="shared" si="31"/>
        <v>0.95703111296283272</v>
      </c>
      <c r="T33">
        <f t="shared" si="13"/>
        <v>0.34830995961968025</v>
      </c>
      <c r="U33">
        <f t="shared" si="28"/>
        <v>0.98503350869118167</v>
      </c>
      <c r="V33" s="9">
        <f>AVERAGE(T33:T36)</f>
        <v>0.43689926015071068</v>
      </c>
      <c r="W33" s="7">
        <f>STDEV(T33:T36)</f>
        <v>0.12600429866132368</v>
      </c>
      <c r="X33" s="9">
        <f>AVERAGE(U33:U36)</f>
        <v>0.96439154142648731</v>
      </c>
      <c r="Y33" s="7">
        <f>STDEV(U33:U36)</f>
        <v>2.7144914898032266E-2</v>
      </c>
      <c r="Z33" s="42">
        <f t="shared" si="14"/>
        <v>-5.5817109057794161</v>
      </c>
      <c r="AA33">
        <f t="shared" si="29"/>
        <v>13.798831948336966</v>
      </c>
      <c r="AB33">
        <f t="shared" si="30"/>
        <v>-0.37460451018056151</v>
      </c>
      <c r="AC33">
        <f t="shared" si="15"/>
        <v>0.35453600294980037</v>
      </c>
      <c r="AD33">
        <f t="shared" si="32"/>
        <v>0.95703111296283272</v>
      </c>
      <c r="AE33" s="9">
        <f>AVERAGE(AC33:AC36)</f>
        <v>0.44461627932789372</v>
      </c>
      <c r="AF33" s="7">
        <f>STDEV(AC33:AC36)</f>
        <v>0.12820436070211672</v>
      </c>
      <c r="AG33" s="9">
        <f>AVERAGE(AD33:AD36)</f>
        <v>0.92702505987320039</v>
      </c>
      <c r="AH33" s="7">
        <f>STDEV(AD33:AD36)</f>
        <v>4.0588685763520191E-2</v>
      </c>
      <c r="AJ33" s="4"/>
      <c r="AK33"/>
      <c r="AL33" s="42">
        <f t="shared" si="16"/>
        <v>-4.2958739213695845</v>
      </c>
      <c r="AM33">
        <f t="shared" si="17"/>
        <v>135.95303715218523</v>
      </c>
      <c r="AN33">
        <f t="shared" si="18"/>
        <v>30.51587029335229</v>
      </c>
      <c r="AO33">
        <f t="shared" si="19"/>
        <v>4.8607057710763346</v>
      </c>
      <c r="AP33">
        <f t="shared" si="20"/>
        <v>0.32407370801816593</v>
      </c>
      <c r="AQ33">
        <f t="shared" si="33"/>
        <v>0.96727322207878752</v>
      </c>
      <c r="AR33">
        <f t="shared" si="21"/>
        <v>0.33140467424626341</v>
      </c>
      <c r="AS33">
        <f t="shared" si="22"/>
        <v>0.98915419282389072</v>
      </c>
      <c r="AT33" s="9">
        <f>AVERAGE(AR33:AR36)</f>
        <v>0.39573765927246546</v>
      </c>
      <c r="AU33" s="7">
        <f>STDEV(AR33:AR36)</f>
        <v>9.514136019756593E-2</v>
      </c>
      <c r="AV33" s="9">
        <f>AVERAGE(AS33:AS36)</f>
        <v>0.97590501935796392</v>
      </c>
      <c r="AW33" s="7">
        <f>STDEV(AS33:AS36)</f>
        <v>1.7452123482685118E-2</v>
      </c>
      <c r="AX33" s="42">
        <f t="shared" si="23"/>
        <v>-5.5817109057794161</v>
      </c>
      <c r="AY33">
        <f t="shared" si="24"/>
        <v>12.956721879341215</v>
      </c>
      <c r="AZ33">
        <f t="shared" si="25"/>
        <v>-0.69238189470725953</v>
      </c>
      <c r="BA33">
        <f t="shared" si="26"/>
        <v>0.33624733431476522</v>
      </c>
      <c r="BB33">
        <f t="shared" si="34"/>
        <v>0.96727322207878763</v>
      </c>
      <c r="BC33" s="9">
        <f>AVERAGE(BA33:BA36)</f>
        <v>0.40248244278309808</v>
      </c>
      <c r="BD33" s="7">
        <f>STDEV(BA33:BA36)</f>
        <v>9.7691219638609203E-2</v>
      </c>
      <c r="BE33" s="9">
        <f>AVERAGE(BB33:BB36)</f>
        <v>0.94441944336892503</v>
      </c>
      <c r="BF33" s="7">
        <f>STDEV(BB33:BB36)</f>
        <v>3.0913923927039458E-2</v>
      </c>
      <c r="BQ33" s="52"/>
      <c r="BR33" s="52"/>
      <c r="BS33" s="58"/>
      <c r="CK33" s="52"/>
      <c r="CL33" s="52"/>
      <c r="CM33" s="52"/>
      <c r="CN33" s="58"/>
      <c r="DF33" s="57"/>
      <c r="DG33" s="57"/>
      <c r="DJ33" s="57"/>
    </row>
    <row r="34" spans="1:138">
      <c r="A34" s="7"/>
      <c r="B34" s="7" t="s">
        <v>174</v>
      </c>
      <c r="C34" s="15">
        <f>C33</f>
        <v>43159</v>
      </c>
      <c r="D34" s="7"/>
      <c r="E34" s="16"/>
      <c r="F34" s="4"/>
      <c r="H34" s="5">
        <v>25.027451600013961</v>
      </c>
      <c r="I34" s="5">
        <v>-38.286514656609036</v>
      </c>
      <c r="J34" s="5">
        <v>5.8183945384798168</v>
      </c>
      <c r="K34" s="5"/>
      <c r="L34" s="4"/>
      <c r="N34" s="42">
        <f t="shared" si="9"/>
        <v>1.7955416744112596</v>
      </c>
      <c r="O34">
        <f t="shared" si="10"/>
        <v>-39.119437813656013</v>
      </c>
      <c r="P34">
        <f t="shared" si="11"/>
        <v>22.891768286590459</v>
      </c>
      <c r="Q34">
        <f t="shared" si="27"/>
        <v>1.9836861458831905</v>
      </c>
      <c r="R34">
        <f t="shared" si="12"/>
        <v>0.5234671379827236</v>
      </c>
      <c r="S34">
        <f t="shared" si="31"/>
        <v>0.87871108535009368</v>
      </c>
      <c r="T34">
        <f t="shared" si="13"/>
        <v>0.55557855251395194</v>
      </c>
      <c r="U34">
        <f t="shared" si="28"/>
        <v>0.9326144803628168</v>
      </c>
      <c r="V34" s="9"/>
      <c r="W34" s="7"/>
      <c r="X34" s="9"/>
      <c r="Y34" s="7"/>
      <c r="Z34" s="42">
        <f t="shared" si="14"/>
        <v>-3.6259268200160175</v>
      </c>
      <c r="AA34">
        <f t="shared" si="29"/>
        <v>15.983960718732385</v>
      </c>
      <c r="AB34">
        <f t="shared" si="30"/>
        <v>2.4057564700716743</v>
      </c>
      <c r="AC34">
        <f t="shared" si="15"/>
        <v>0.56621975783878964</v>
      </c>
      <c r="AD34">
        <f t="shared" si="32"/>
        <v>0.87871108535009379</v>
      </c>
      <c r="AE34" s="9"/>
      <c r="AF34" s="7"/>
      <c r="AG34" s="9"/>
      <c r="AH34" s="7"/>
      <c r="AJ34" s="4"/>
      <c r="AK34"/>
      <c r="AL34" s="42">
        <f t="shared" si="16"/>
        <v>-19.104766043816682</v>
      </c>
      <c r="AM34">
        <f t="shared" si="17"/>
        <v>483.96200202969203</v>
      </c>
      <c r="AN34">
        <f t="shared" si="18"/>
        <v>25.182916685752982</v>
      </c>
      <c r="AO34">
        <f t="shared" si="19"/>
        <v>2.8482704474539542</v>
      </c>
      <c r="AP34">
        <f t="shared" si="20"/>
        <v>0.45321964298350298</v>
      </c>
      <c r="AQ34">
        <f t="shared" si="33"/>
        <v>0.90762163863776779</v>
      </c>
      <c r="AR34">
        <f t="shared" si="21"/>
        <v>0.47732989754545568</v>
      </c>
      <c r="AS34">
        <f t="shared" si="22"/>
        <v>0.95590504623554862</v>
      </c>
      <c r="AT34" s="9"/>
      <c r="AV34" s="9"/>
      <c r="AX34" s="42">
        <f t="shared" si="23"/>
        <v>-3.6259268200160175</v>
      </c>
      <c r="AY34">
        <f t="shared" si="24"/>
        <v>13.60692413884833</v>
      </c>
      <c r="AZ34">
        <f t="shared" si="25"/>
        <v>1.5087615342663705</v>
      </c>
      <c r="BA34">
        <f t="shared" si="26"/>
        <v>0.48759400938618103</v>
      </c>
      <c r="BB34">
        <f t="shared" si="34"/>
        <v>0.90762163863776779</v>
      </c>
      <c r="BC34" s="9"/>
      <c r="BE34" s="9"/>
      <c r="BO34" s="62"/>
      <c r="BQ34" s="52"/>
      <c r="BR34" s="52"/>
      <c r="BS34" s="58"/>
      <c r="CB34" s="62"/>
      <c r="CK34" s="52"/>
      <c r="CL34" s="52"/>
      <c r="CM34" s="52"/>
      <c r="CN34" s="58"/>
      <c r="DF34" s="57"/>
      <c r="DG34" s="57"/>
      <c r="DJ34" s="57"/>
      <c r="DW34" s="62"/>
      <c r="EH34" s="57"/>
    </row>
    <row r="35" spans="1:138">
      <c r="A35" s="7"/>
      <c r="B35" s="7" t="s">
        <v>175</v>
      </c>
      <c r="C35" s="15">
        <f>C34</f>
        <v>43159</v>
      </c>
      <c r="D35" s="7"/>
      <c r="E35" s="7"/>
      <c r="F35" s="4"/>
      <c r="H35" s="5">
        <v>31.972073643474541</v>
      </c>
      <c r="I35" s="5">
        <v>-20.038641362631783</v>
      </c>
      <c r="J35" s="5">
        <v>6.3109687534961383</v>
      </c>
      <c r="K35" s="5"/>
      <c r="N35" s="42">
        <f t="shared" si="9"/>
        <v>3.1999609407535106</v>
      </c>
      <c r="O35">
        <f t="shared" si="10"/>
        <v>-95.998418100517171</v>
      </c>
      <c r="P35">
        <f t="shared" si="11"/>
        <v>31.652952442328893</v>
      </c>
      <c r="Q35">
        <f t="shared" si="27"/>
        <v>5.2897933744637324</v>
      </c>
      <c r="R35">
        <f t="shared" si="12"/>
        <v>0.30170701070642802</v>
      </c>
      <c r="S35">
        <f t="shared" si="31"/>
        <v>0.96392907361858371</v>
      </c>
      <c r="T35">
        <f t="shared" si="13"/>
        <v>0.3095027902016671</v>
      </c>
      <c r="U35">
        <f t="shared" si="28"/>
        <v>0.98883594763979255</v>
      </c>
      <c r="Z35" s="42">
        <f t="shared" si="14"/>
        <v>-5.7539646968716118</v>
      </c>
      <c r="AA35">
        <f t="shared" si="29"/>
        <v>13.606378846041514</v>
      </c>
      <c r="AB35">
        <f t="shared" si="30"/>
        <v>-0.61948211345972037</v>
      </c>
      <c r="AC35">
        <f t="shared" si="15"/>
        <v>0.31503386295414398</v>
      </c>
      <c r="AD35">
        <f t="shared" si="32"/>
        <v>0.9639290736185836</v>
      </c>
      <c r="AJ35"/>
      <c r="AK35"/>
      <c r="AL35" s="42">
        <f t="shared" si="16"/>
        <v>-3.386305697259969</v>
      </c>
      <c r="AM35">
        <f t="shared" si="17"/>
        <v>114.57818388560928</v>
      </c>
      <c r="AN35">
        <f t="shared" si="18"/>
        <v>32.211402191216408</v>
      </c>
      <c r="AO35">
        <f t="shared" si="19"/>
        <v>5.5005291287609079</v>
      </c>
      <c r="AP35">
        <f t="shared" si="20"/>
        <v>0.29129420131075245</v>
      </c>
      <c r="AQ35">
        <f t="shared" si="33"/>
        <v>0.97252697757621898</v>
      </c>
      <c r="AR35">
        <f t="shared" si="21"/>
        <v>0.2970784040798255</v>
      </c>
      <c r="AS35">
        <f t="shared" si="22"/>
        <v>0.99183835834309386</v>
      </c>
      <c r="AT35"/>
      <c r="AU35"/>
      <c r="AV35"/>
      <c r="AW35"/>
      <c r="AX35" s="42">
        <f t="shared" si="23"/>
        <v>-5.7539646968716118</v>
      </c>
      <c r="AY35">
        <f t="shared" si="24"/>
        <v>12.899455944419213</v>
      </c>
      <c r="AZ35">
        <f t="shared" si="25"/>
        <v>-0.8862454725624751</v>
      </c>
      <c r="BA35">
        <f t="shared" si="26"/>
        <v>0.30133408754598756</v>
      </c>
      <c r="BB35">
        <f t="shared" si="34"/>
        <v>0.97252697757621898</v>
      </c>
      <c r="BC35"/>
      <c r="BD35"/>
      <c r="BE35"/>
      <c r="BF35"/>
      <c r="BO35" s="52"/>
      <c r="BP35" s="52"/>
      <c r="BQ35" s="52"/>
      <c r="BR35" s="52"/>
      <c r="BS35" s="58"/>
      <c r="CK35" s="52"/>
      <c r="CL35" s="52"/>
      <c r="CM35" s="52"/>
      <c r="CN35" s="58"/>
      <c r="DF35" s="57"/>
      <c r="DG35" s="57"/>
      <c r="DJ35" s="57"/>
    </row>
    <row r="36" spans="1:138">
      <c r="A36" s="7"/>
      <c r="B36" s="7" t="s">
        <v>176</v>
      </c>
      <c r="C36" s="15">
        <f>C35</f>
        <v>43159</v>
      </c>
      <c r="D36" s="7"/>
      <c r="E36" s="7"/>
      <c r="F36" s="4"/>
      <c r="H36" s="5">
        <v>24.873607516373795</v>
      </c>
      <c r="I36" s="5">
        <v>-27.278793453224704</v>
      </c>
      <c r="J36" s="5">
        <v>5.0182341841529574</v>
      </c>
      <c r="K36" s="5"/>
      <c r="N36" s="42">
        <f t="shared" si="9"/>
        <v>1.8290700074118744</v>
      </c>
      <c r="O36">
        <f t="shared" si="10"/>
        <v>-40.477335300180911</v>
      </c>
      <c r="P36">
        <f t="shared" si="11"/>
        <v>23.298443200709691</v>
      </c>
      <c r="Q36">
        <f t="shared" si="27"/>
        <v>2.1371483776262981</v>
      </c>
      <c r="R36">
        <f t="shared" si="12"/>
        <v>0.51024817042764659</v>
      </c>
      <c r="S36">
        <f t="shared" si="31"/>
        <v>0.90842896756129121</v>
      </c>
      <c r="T36">
        <f t="shared" si="13"/>
        <v>0.53420573826754347</v>
      </c>
      <c r="U36">
        <f t="shared" si="28"/>
        <v>0.95108222901215844</v>
      </c>
      <c r="Z36" s="42">
        <f t="shared" si="14"/>
        <v>-4.3680328031579077</v>
      </c>
      <c r="AA36">
        <f t="shared" si="29"/>
        <v>15.154831805039969</v>
      </c>
      <c r="AB36">
        <f t="shared" si="30"/>
        <v>1.3507716515741555</v>
      </c>
      <c r="AC36">
        <f t="shared" si="15"/>
        <v>0.54267549356884082</v>
      </c>
      <c r="AD36">
        <f t="shared" si="32"/>
        <v>0.90842896756129143</v>
      </c>
      <c r="AJ36"/>
      <c r="AK36"/>
      <c r="AL36" s="42">
        <f t="shared" si="16"/>
        <v>-21.827025157081483</v>
      </c>
      <c r="AM36">
        <f t="shared" si="17"/>
        <v>547.93509119141481</v>
      </c>
      <c r="AN36">
        <f t="shared" si="18"/>
        <v>24.976590972895742</v>
      </c>
      <c r="AO36">
        <f t="shared" si="19"/>
        <v>2.7704116878851845</v>
      </c>
      <c r="AP36">
        <f t="shared" si="20"/>
        <v>0.45913915360091379</v>
      </c>
      <c r="AQ36">
        <f t="shared" si="33"/>
        <v>0.93025593518292515</v>
      </c>
      <c r="AR36">
        <f t="shared" si="21"/>
        <v>0.47713766121831713</v>
      </c>
      <c r="AS36">
        <f t="shared" si="22"/>
        <v>0.96672248002932215</v>
      </c>
      <c r="AT36"/>
      <c r="AU36"/>
      <c r="AV36"/>
      <c r="AW36"/>
      <c r="AX36" s="42">
        <f t="shared" si="23"/>
        <v>-4.3680328031579077</v>
      </c>
      <c r="AY36">
        <f t="shared" si="24"/>
        <v>13.360210306506113</v>
      </c>
      <c r="AZ36">
        <f t="shared" si="25"/>
        <v>0.67355599175005931</v>
      </c>
      <c r="BA36">
        <f t="shared" si="26"/>
        <v>0.48475433988545863</v>
      </c>
      <c r="BB36">
        <f t="shared" si="34"/>
        <v>0.93025593518292538</v>
      </c>
      <c r="BC36"/>
      <c r="BD36"/>
      <c r="BE36"/>
      <c r="BF36"/>
      <c r="BO36" s="52"/>
      <c r="BP36" s="52"/>
      <c r="BQ36" s="52"/>
      <c r="BR36" s="52"/>
      <c r="BS36" s="58"/>
      <c r="CK36" s="52"/>
      <c r="CL36" s="52"/>
      <c r="CM36" s="52"/>
      <c r="CN36" s="58"/>
      <c r="DF36" s="57"/>
      <c r="DG36" s="57"/>
      <c r="DJ36" s="57"/>
    </row>
    <row r="37" spans="1:138">
      <c r="A37" s="7">
        <v>7</v>
      </c>
      <c r="B37" s="7" t="s">
        <v>177</v>
      </c>
      <c r="C37" s="15">
        <v>43160</v>
      </c>
      <c r="D37" s="3">
        <v>0.4375</v>
      </c>
      <c r="E37" s="16">
        <f>C37+D37</f>
        <v>43160.4375</v>
      </c>
      <c r="F37" s="4"/>
      <c r="H37" s="5">
        <v>26.013297386938248</v>
      </c>
      <c r="I37" s="5">
        <v>-38.112546052343262</v>
      </c>
      <c r="J37" s="5">
        <v>6.1527385150974538</v>
      </c>
      <c r="K37" s="5"/>
      <c r="N37" s="42">
        <f t="shared" si="9"/>
        <v>1.8946520970310436</v>
      </c>
      <c r="O37">
        <f t="shared" si="10"/>
        <v>-43.133409929757264</v>
      </c>
      <c r="P37">
        <f t="shared" si="11"/>
        <v>24.041947315400165</v>
      </c>
      <c r="Q37">
        <f t="shared" si="27"/>
        <v>2.4177159680755338</v>
      </c>
      <c r="R37">
        <f t="shared" si="12"/>
        <v>0.48693758418101785</v>
      </c>
      <c r="S37">
        <f t="shared" si="31"/>
        <v>0.88021972530305992</v>
      </c>
      <c r="T37">
        <f t="shared" si="13"/>
        <v>0.51882164218129445</v>
      </c>
      <c r="U37">
        <f t="shared" si="28"/>
        <v>0.9378554011808069</v>
      </c>
      <c r="V37" s="9">
        <f>AVERAGE(T37)</f>
        <v>0.51882164218129445</v>
      </c>
      <c r="W37" s="7"/>
      <c r="X37" s="9">
        <f>AVERAGE(U37)</f>
        <v>0.9378554011808069</v>
      </c>
      <c r="Y37" s="7"/>
      <c r="Z37" s="42">
        <f t="shared" si="14"/>
        <v>-3.6636001214830163</v>
      </c>
      <c r="AA37">
        <f t="shared" si="29"/>
        <v>15.941869664044624</v>
      </c>
      <c r="AB37">
        <f t="shared" si="30"/>
        <v>2.3521997517413702</v>
      </c>
      <c r="AC37">
        <f t="shared" si="15"/>
        <v>0.53077178835715688</v>
      </c>
      <c r="AD37">
        <f t="shared" si="32"/>
        <v>0.88021972530306003</v>
      </c>
      <c r="AE37" s="9">
        <f>AVERAGE(AC37)</f>
        <v>0.53077178835715688</v>
      </c>
      <c r="AF37" s="7"/>
      <c r="AG37" s="9">
        <f>AVERAGE(AD37)</f>
        <v>0.88021972530306003</v>
      </c>
      <c r="AH37" s="7"/>
      <c r="AJ37"/>
      <c r="AK37"/>
      <c r="AL37" s="42">
        <f t="shared" si="16"/>
        <v>-11.477854405460903</v>
      </c>
      <c r="AM37">
        <f t="shared" si="17"/>
        <v>304.72957852833122</v>
      </c>
      <c r="AN37">
        <f t="shared" si="18"/>
        <v>26.265601321577115</v>
      </c>
      <c r="AO37">
        <f t="shared" si="19"/>
        <v>3.2568306873875894</v>
      </c>
      <c r="AP37">
        <f t="shared" si="20"/>
        <v>0.42338566351654028</v>
      </c>
      <c r="AQ37">
        <f t="shared" si="33"/>
        <v>0.90877067758450825</v>
      </c>
      <c r="AR37">
        <f t="shared" si="21"/>
        <v>0.44689414346502393</v>
      </c>
      <c r="AS37">
        <f t="shared" si="22"/>
        <v>0.95923015010023427</v>
      </c>
      <c r="AT37" s="9">
        <f>AVERAGE(AR37)</f>
        <v>0.44689414346502393</v>
      </c>
      <c r="AV37" s="9">
        <f>AVERAGE(AS37)</f>
        <v>0.95923015010023427</v>
      </c>
      <c r="AX37" s="42">
        <f t="shared" si="23"/>
        <v>-3.6636001214830163</v>
      </c>
      <c r="AY37">
        <f t="shared" si="24"/>
        <v>13.594399614328859</v>
      </c>
      <c r="AZ37">
        <f t="shared" si="25"/>
        <v>1.4663619971316475</v>
      </c>
      <c r="BA37">
        <f t="shared" si="26"/>
        <v>0.45791909772436479</v>
      </c>
      <c r="BB37">
        <f t="shared" si="34"/>
        <v>0.90877067758450814</v>
      </c>
      <c r="BC37" s="9">
        <f>AVERAGE(BA37)</f>
        <v>0.45791909772436479</v>
      </c>
      <c r="BE37" s="9">
        <f>AVERAGE(BB37)</f>
        <v>0.90877067758450814</v>
      </c>
      <c r="BO37" s="52"/>
      <c r="BP37" s="52"/>
      <c r="BQ37" s="52"/>
      <c r="BR37" s="52"/>
      <c r="BS37" s="58"/>
      <c r="CK37" s="52"/>
      <c r="CL37" s="52"/>
      <c r="CM37" s="52"/>
      <c r="CN37" s="58"/>
      <c r="DF37" s="57"/>
      <c r="DG37" s="57"/>
      <c r="DJ37" s="57"/>
    </row>
    <row r="38" spans="1:138">
      <c r="A38">
        <v>8</v>
      </c>
      <c r="B38" s="7" t="s">
        <v>178</v>
      </c>
      <c r="C38" s="15">
        <v>43161</v>
      </c>
      <c r="D38" s="3">
        <v>0.47916666666666669</v>
      </c>
      <c r="E38" s="16">
        <f>C38+D38</f>
        <v>43161.479166666664</v>
      </c>
      <c r="H38" s="5">
        <v>30.673690558371767</v>
      </c>
      <c r="I38" s="5">
        <v>-35.593505599668894</v>
      </c>
      <c r="J38" s="5">
        <v>8.9382818145381453</v>
      </c>
      <c r="N38" s="42">
        <f t="shared" si="9"/>
        <v>2.5097640504770609</v>
      </c>
      <c r="O38">
        <f t="shared" si="10"/>
        <v>-68.045444044320959</v>
      </c>
      <c r="P38">
        <f t="shared" si="11"/>
        <v>28.789423652483102</v>
      </c>
      <c r="Q38">
        <f t="shared" si="27"/>
        <v>4.2092164726351324</v>
      </c>
      <c r="R38">
        <f t="shared" si="12"/>
        <v>0.36124360380614096</v>
      </c>
      <c r="S38">
        <f t="shared" si="31"/>
        <v>0.83909699659759263</v>
      </c>
      <c r="T38">
        <f t="shared" si="13"/>
        <v>0.40262447017189718</v>
      </c>
      <c r="U38">
        <f t="shared" si="28"/>
        <v>0.93521651350603874</v>
      </c>
      <c r="V38" s="9">
        <f>AVERAGE(T38)</f>
        <v>0.40262447017189718</v>
      </c>
      <c r="W38" s="7"/>
      <c r="X38" s="9">
        <f>AVERAGE(U38)</f>
        <v>0.93521651350603874</v>
      </c>
      <c r="Y38" s="7"/>
      <c r="Z38" s="42">
        <f t="shared" si="14"/>
        <v>-2.6366957546587475</v>
      </c>
      <c r="AA38">
        <f t="shared" si="29"/>
        <v>17.089193794927169</v>
      </c>
      <c r="AB38">
        <f t="shared" si="30"/>
        <v>3.8120566207854667</v>
      </c>
      <c r="AC38">
        <f t="shared" si="15"/>
        <v>0.42555083554004008</v>
      </c>
      <c r="AD38">
        <f t="shared" si="32"/>
        <v>0.83909699659759251</v>
      </c>
      <c r="AE38" s="9">
        <f>AVERAGE(AC38)</f>
        <v>0.42555083554004008</v>
      </c>
      <c r="AF38" s="7"/>
      <c r="AG38" s="9">
        <f>AVERAGE(AD38)</f>
        <v>0.83909699659759251</v>
      </c>
      <c r="AH38" s="7"/>
      <c r="AJ38"/>
      <c r="AK38"/>
      <c r="AL38" s="42">
        <f t="shared" si="16"/>
        <v>-3.6329582344540321</v>
      </c>
      <c r="AM38">
        <f t="shared" si="17"/>
        <v>120.37451850966976</v>
      </c>
      <c r="AN38">
        <f t="shared" si="18"/>
        <v>31.675611728688608</v>
      </c>
      <c r="AO38">
        <f t="shared" si="19"/>
        <v>5.2983440485617379</v>
      </c>
      <c r="AP38">
        <f t="shared" si="20"/>
        <v>0.30127735054920518</v>
      </c>
      <c r="AQ38">
        <f t="shared" si="33"/>
        <v>0.87745000575295717</v>
      </c>
      <c r="AR38">
        <f t="shared" si="21"/>
        <v>0.32949117100927661</v>
      </c>
      <c r="AS38">
        <f t="shared" si="22"/>
        <v>0.95962085888836179</v>
      </c>
      <c r="AT38" s="9">
        <f>AVERAGE(AR38)</f>
        <v>0.32949117100927661</v>
      </c>
      <c r="AV38" s="9">
        <f>AVERAGE(AS38)</f>
        <v>0.95962085888836179</v>
      </c>
      <c r="AX38" s="42">
        <f t="shared" si="23"/>
        <v>-2.6366957546587475</v>
      </c>
      <c r="AY38">
        <f t="shared" si="24"/>
        <v>13.935794937292766</v>
      </c>
      <c r="AZ38">
        <f t="shared" si="25"/>
        <v>2.6220947877158807</v>
      </c>
      <c r="BA38">
        <f t="shared" si="26"/>
        <v>0.34899494615921617</v>
      </c>
      <c r="BB38">
        <f t="shared" si="34"/>
        <v>0.87745000575295717</v>
      </c>
      <c r="BC38" s="9">
        <f>AVERAGE(BA38)</f>
        <v>0.34899494615921617</v>
      </c>
      <c r="BE38" s="9">
        <f>AVERAGE(BB38)</f>
        <v>0.87745000575295717</v>
      </c>
      <c r="BM38" s="63"/>
      <c r="BN38" s="63"/>
      <c r="BS38" s="58"/>
      <c r="BW38" s="63"/>
      <c r="BX38" s="63"/>
      <c r="BY38" s="63"/>
      <c r="BZ38" s="63"/>
      <c r="CA38" s="63"/>
      <c r="CH38" s="63"/>
      <c r="CI38" s="63"/>
      <c r="CN38" s="58"/>
      <c r="CR38" s="63"/>
      <c r="CS38" s="63"/>
      <c r="CT38" s="63"/>
      <c r="CU38" s="63"/>
      <c r="CV38" s="63"/>
      <c r="DC38" s="63"/>
      <c r="DD38" s="63"/>
      <c r="DR38" s="63"/>
      <c r="DS38" s="63"/>
      <c r="DT38" s="63"/>
      <c r="DU38" s="63"/>
      <c r="DV38" s="63"/>
      <c r="EB38" s="63"/>
      <c r="EC38" s="63"/>
      <c r="ED38" s="63"/>
    </row>
    <row r="39" spans="1:138">
      <c r="A39">
        <v>9</v>
      </c>
      <c r="B39" s="7" t="s">
        <v>179</v>
      </c>
      <c r="C39" s="15">
        <v>43162</v>
      </c>
      <c r="D39" s="3">
        <v>0.58333333333333337</v>
      </c>
      <c r="E39" s="16">
        <f>C39+D39</f>
        <v>43162.583333333336</v>
      </c>
      <c r="H39" s="5">
        <v>33.65038186050873</v>
      </c>
      <c r="I39" s="5">
        <v>-34.505255796649649</v>
      </c>
      <c r="J39" s="5">
        <v>11.762533889411262</v>
      </c>
      <c r="N39" s="42">
        <f t="shared" si="9"/>
        <v>3.188128982648752</v>
      </c>
      <c r="O39">
        <f t="shared" si="10"/>
        <v>-95.519223797274464</v>
      </c>
      <c r="P39">
        <f t="shared" si="11"/>
        <v>31.615710733570385</v>
      </c>
      <c r="Q39">
        <f t="shared" si="27"/>
        <v>5.2757398994605218</v>
      </c>
      <c r="R39">
        <f t="shared" si="12"/>
        <v>0.30241451094159089</v>
      </c>
      <c r="S39">
        <f t="shared" si="31"/>
        <v>0.77098099060927672</v>
      </c>
      <c r="T39">
        <f t="shared" si="13"/>
        <v>0.35991458687252392</v>
      </c>
      <c r="U39">
        <f t="shared" si="28"/>
        <v>0.91757271784918315</v>
      </c>
      <c r="V39" s="9">
        <f>AVERAGE(T39:T41)</f>
        <v>0.35839167622455959</v>
      </c>
      <c r="W39" s="7">
        <f>STDEV(T39:T41)</f>
        <v>2.1078179732194353E-2</v>
      </c>
      <c r="X39" s="9">
        <f>AVERAGE(U39:U41)</f>
        <v>0.91919217725416591</v>
      </c>
      <c r="Y39" s="7">
        <f>STDEV(U39:U41)</f>
        <v>5.4872371937987633E-3</v>
      </c>
      <c r="Z39" s="42">
        <f t="shared" si="14"/>
        <v>-0.93572341644108725</v>
      </c>
      <c r="AA39">
        <f t="shared" si="29"/>
        <v>18.989630362001176</v>
      </c>
      <c r="AB39">
        <f t="shared" si="30"/>
        <v>6.2301748333706763</v>
      </c>
      <c r="AC39">
        <f t="shared" si="15"/>
        <v>0.39769899942586451</v>
      </c>
      <c r="AD39">
        <f t="shared" si="32"/>
        <v>0.77098099060927683</v>
      </c>
      <c r="AE39" s="9">
        <f>AVERAGE(AC39:AC41)</f>
        <v>0.39553271240938231</v>
      </c>
      <c r="AF39" s="7">
        <f>STDEV(AC39:AC41)</f>
        <v>2.0005220491339581E-2</v>
      </c>
      <c r="AG39" s="9">
        <f>AVERAGE(AD39:AD41)</f>
        <v>0.77459999495114662</v>
      </c>
      <c r="AH39" s="7">
        <f>STDEV(AD39:AD41)</f>
        <v>3.5566996610410756E-3</v>
      </c>
      <c r="AL39" s="42">
        <f t="shared" si="16"/>
        <v>-2.2893193999919221</v>
      </c>
      <c r="AM39">
        <f t="shared" si="17"/>
        <v>88.799005899810169</v>
      </c>
      <c r="AN39">
        <f t="shared" si="18"/>
        <v>35.794995420676806</v>
      </c>
      <c r="AO39">
        <f t="shared" si="19"/>
        <v>6.8528284606327556</v>
      </c>
      <c r="AP39">
        <f t="shared" si="20"/>
        <v>0.2325140226178059</v>
      </c>
      <c r="AQ39">
        <f t="shared" si="33"/>
        <v>0.8255702026076871</v>
      </c>
      <c r="AR39">
        <f t="shared" si="21"/>
        <v>0.26845239539319588</v>
      </c>
      <c r="AS39">
        <f t="shared" si="22"/>
        <v>0.95317390306208383</v>
      </c>
      <c r="AT39" s="9">
        <f>AVERAGE(AR39:AR41)</f>
        <v>0.26873200978838013</v>
      </c>
      <c r="AU39" s="7">
        <f>STDEV(AR39:AR41)</f>
        <v>1.4701228982598282E-2</v>
      </c>
      <c r="AV39" s="9">
        <f>AVERAGE(AS39:AS41)</f>
        <v>0.95385369177405732</v>
      </c>
      <c r="AW39" s="7">
        <f>STDEV(AS39:AS41)</f>
        <v>2.9077590698099705E-3</v>
      </c>
      <c r="AX39" s="42">
        <f t="shared" si="23"/>
        <v>-0.93572341644108725</v>
      </c>
      <c r="AY39">
        <f t="shared" si="24"/>
        <v>14.501284791576211</v>
      </c>
      <c r="AZ39">
        <f t="shared" si="25"/>
        <v>4.5364595237763501</v>
      </c>
      <c r="BA39">
        <f t="shared" si="26"/>
        <v>0.2998881438742082</v>
      </c>
      <c r="BB39">
        <f t="shared" si="34"/>
        <v>0.82557020260768699</v>
      </c>
      <c r="BC39" s="9">
        <f>AVERAGE(BA39:BA41)</f>
        <v>0.29956541748942805</v>
      </c>
      <c r="BD39" s="7">
        <f>STDEV(BA39:BA41)</f>
        <v>1.4501590694665605E-2</v>
      </c>
      <c r="BE39" s="9">
        <f>AVERAGE(BB39:BB41)</f>
        <v>0.82832657726756198</v>
      </c>
      <c r="BF39" s="7">
        <f>STDEV(BB39:BB41)</f>
        <v>2.708920988310993E-3</v>
      </c>
      <c r="BM39" s="63"/>
      <c r="BN39" s="63"/>
      <c r="BS39" s="58"/>
      <c r="BW39" s="63"/>
      <c r="BX39" s="63"/>
      <c r="BY39" s="63"/>
      <c r="BZ39" s="63"/>
      <c r="CA39" s="63"/>
      <c r="CH39" s="63"/>
      <c r="CI39" s="63"/>
      <c r="CN39" s="58"/>
      <c r="CR39" s="63"/>
      <c r="CS39" s="63"/>
      <c r="CT39" s="63"/>
      <c r="CU39" s="63"/>
      <c r="CV39" s="63"/>
      <c r="DC39" s="63"/>
      <c r="DD39" s="63"/>
      <c r="DR39" s="63"/>
      <c r="DS39" s="63"/>
      <c r="DT39" s="63"/>
      <c r="DU39" s="63"/>
      <c r="DV39" s="63"/>
      <c r="EB39" s="63"/>
      <c r="EC39" s="63"/>
      <c r="ED39" s="63"/>
    </row>
    <row r="40" spans="1:138">
      <c r="B40" s="7" t="s">
        <v>180</v>
      </c>
      <c r="C40" s="15">
        <f>C39</f>
        <v>43162</v>
      </c>
      <c r="D40" s="7"/>
      <c r="H40" s="5">
        <v>34.406282116625555</v>
      </c>
      <c r="I40" s="5">
        <v>-32.550502048717348</v>
      </c>
      <c r="J40" s="5">
        <v>11.870231996860795</v>
      </c>
      <c r="N40" s="42">
        <f t="shared" si="9"/>
        <v>3.5659294406169937</v>
      </c>
      <c r="O40">
        <f t="shared" si="10"/>
        <v>-110.82014234498824</v>
      </c>
      <c r="P40">
        <f t="shared" si="11"/>
        <v>32.668373072329324</v>
      </c>
      <c r="Q40">
        <f t="shared" si="27"/>
        <v>5.6729709706903098</v>
      </c>
      <c r="R40">
        <f t="shared" si="12"/>
        <v>0.2830414775072656</v>
      </c>
      <c r="S40">
        <f t="shared" si="31"/>
        <v>0.77809093048650468</v>
      </c>
      <c r="T40">
        <f t="shared" si="13"/>
        <v>0.33659334332353663</v>
      </c>
      <c r="U40">
        <f t="shared" si="28"/>
        <v>0.9253068843786374</v>
      </c>
      <c r="Z40" s="42">
        <f t="shared" si="14"/>
        <v>-1.1132706886582806</v>
      </c>
      <c r="AA40">
        <f t="shared" si="29"/>
        <v>18.791263039426521</v>
      </c>
      <c r="AB40">
        <f t="shared" si="30"/>
        <v>5.977771967729085</v>
      </c>
      <c r="AC40">
        <f t="shared" si="15"/>
        <v>0.37453250969731389</v>
      </c>
      <c r="AD40">
        <f t="shared" si="32"/>
        <v>0.77809093048650468</v>
      </c>
      <c r="AL40" s="42">
        <f t="shared" si="16"/>
        <v>-2.1207747751069217</v>
      </c>
      <c r="AM40">
        <f t="shared" si="17"/>
        <v>84.838207215012659</v>
      </c>
      <c r="AN40">
        <f t="shared" si="18"/>
        <v>36.624516975677807</v>
      </c>
      <c r="AO40">
        <f t="shared" si="19"/>
        <v>7.1658554625199251</v>
      </c>
      <c r="AP40">
        <f t="shared" si="20"/>
        <v>0.22069449477325395</v>
      </c>
      <c r="AQ40">
        <f t="shared" si="33"/>
        <v>0.83098540973636925</v>
      </c>
      <c r="AR40">
        <f t="shared" si="21"/>
        <v>0.25417258246708352</v>
      </c>
      <c r="AS40">
        <f t="shared" si="22"/>
        <v>0.95704112511807693</v>
      </c>
      <c r="AT40"/>
      <c r="AU40"/>
      <c r="AV40"/>
      <c r="AW40"/>
      <c r="AX40" s="42">
        <f t="shared" si="23"/>
        <v>-1.1132706886582806</v>
      </c>
      <c r="AY40">
        <f t="shared" si="24"/>
        <v>14.442259033873572</v>
      </c>
      <c r="AZ40">
        <f t="shared" si="25"/>
        <v>4.3366383807279725</v>
      </c>
      <c r="BA40">
        <f t="shared" si="26"/>
        <v>0.28490515715152936</v>
      </c>
      <c r="BB40">
        <f t="shared" si="34"/>
        <v>0.83098540973636936</v>
      </c>
      <c r="BC40"/>
      <c r="BD40"/>
      <c r="BE40"/>
      <c r="BF40"/>
      <c r="BL40" s="63"/>
      <c r="BM40" s="63"/>
      <c r="BN40" s="63"/>
      <c r="BQ40" s="57"/>
      <c r="BR40" s="57"/>
      <c r="BS40" s="58"/>
      <c r="BW40" s="63"/>
      <c r="BX40" s="63"/>
      <c r="BY40" s="63"/>
      <c r="BZ40" s="63"/>
      <c r="CA40" s="63"/>
      <c r="CG40" s="63"/>
      <c r="CH40" s="63"/>
      <c r="CI40" s="63"/>
      <c r="CL40" s="57"/>
      <c r="CM40" s="57"/>
      <c r="CN40" s="58"/>
      <c r="CR40" s="63"/>
      <c r="CS40" s="63"/>
      <c r="CT40" s="63"/>
      <c r="CU40" s="63"/>
      <c r="CV40" s="63"/>
      <c r="DB40" s="63"/>
      <c r="DC40" s="63"/>
      <c r="DD40" s="63"/>
      <c r="DR40" s="63"/>
      <c r="DS40" s="63"/>
      <c r="DT40" s="63"/>
      <c r="DU40" s="63"/>
      <c r="DV40" s="63"/>
      <c r="EB40" s="63"/>
      <c r="EC40" s="63"/>
      <c r="ED40" s="63"/>
    </row>
    <row r="41" spans="1:138">
      <c r="B41" s="7" t="s">
        <v>181</v>
      </c>
      <c r="C41" s="15">
        <f>C40</f>
        <v>43162</v>
      </c>
      <c r="D41" s="7"/>
      <c r="H41" s="5">
        <v>32.893052559599624</v>
      </c>
      <c r="I41" s="5">
        <v>-34.608471610133137</v>
      </c>
      <c r="J41" s="5">
        <v>11.38317846808928</v>
      </c>
      <c r="N41" s="42">
        <f t="shared" si="9"/>
        <v>2.9205961663304705</v>
      </c>
      <c r="O41">
        <f t="shared" si="10"/>
        <v>-84.684144736384042</v>
      </c>
      <c r="P41">
        <f t="shared" si="11"/>
        <v>30.681138652052365</v>
      </c>
      <c r="Q41">
        <f t="shared" si="27"/>
        <v>4.9230711894537222</v>
      </c>
      <c r="R41">
        <f t="shared" si="12"/>
        <v>0.32072265527504845</v>
      </c>
      <c r="S41">
        <f t="shared" si="31"/>
        <v>0.77472806375765813</v>
      </c>
      <c r="T41">
        <f t="shared" si="13"/>
        <v>0.3786670984776182</v>
      </c>
      <c r="U41">
        <f t="shared" si="28"/>
        <v>0.91469692953467729</v>
      </c>
      <c r="Z41" s="42">
        <f t="shared" si="14"/>
        <v>-1.0292941959105768</v>
      </c>
      <c r="AA41">
        <f t="shared" si="29"/>
        <v>18.885087021161333</v>
      </c>
      <c r="AB41">
        <f t="shared" si="30"/>
        <v>6.0971537366031328</v>
      </c>
      <c r="AC41">
        <f t="shared" si="15"/>
        <v>0.41436662810496849</v>
      </c>
      <c r="AD41">
        <f t="shared" si="32"/>
        <v>0.77472806375765824</v>
      </c>
      <c r="AL41" s="42">
        <f t="shared" si="16"/>
        <v>-2.5142861047630909</v>
      </c>
      <c r="AM41">
        <f t="shared" si="17"/>
        <v>94.085723461932645</v>
      </c>
      <c r="AN41">
        <f t="shared" si="18"/>
        <v>34.838458573294481</v>
      </c>
      <c r="AO41">
        <f t="shared" si="19"/>
        <v>6.4918711597337655</v>
      </c>
      <c r="AP41">
        <f t="shared" si="20"/>
        <v>0.24693128158002978</v>
      </c>
      <c r="AQ41">
        <f t="shared" si="33"/>
        <v>0.82842411945862959</v>
      </c>
      <c r="AR41">
        <f t="shared" si="21"/>
        <v>0.28357105150486112</v>
      </c>
      <c r="AS41">
        <f t="shared" si="22"/>
        <v>0.95134604714201121</v>
      </c>
      <c r="AT41"/>
      <c r="AU41"/>
      <c r="AV41"/>
      <c r="AW41"/>
      <c r="AX41" s="42">
        <f t="shared" si="23"/>
        <v>-1.0292941959105768</v>
      </c>
      <c r="AY41">
        <f t="shared" si="24"/>
        <v>14.470177097900935</v>
      </c>
      <c r="AZ41">
        <f t="shared" si="25"/>
        <v>4.431149991976568</v>
      </c>
      <c r="BA41">
        <f t="shared" si="26"/>
        <v>0.31390295144254654</v>
      </c>
      <c r="BB41">
        <f t="shared" si="34"/>
        <v>0.82842411945862959</v>
      </c>
      <c r="BC41"/>
      <c r="BD41"/>
      <c r="BE41"/>
      <c r="BF41"/>
      <c r="BQ41" s="57"/>
      <c r="BR41" s="57"/>
      <c r="CL41" s="57"/>
      <c r="CM41" s="57"/>
      <c r="DS41" s="64"/>
      <c r="EB41" s="64"/>
    </row>
    <row r="42" spans="1:138">
      <c r="A42">
        <v>10</v>
      </c>
      <c r="B42" s="7" t="s">
        <v>182</v>
      </c>
      <c r="C42" s="15">
        <v>43163</v>
      </c>
      <c r="D42" s="3">
        <v>0.66666666666666663</v>
      </c>
      <c r="E42" s="16">
        <f>C42+D42</f>
        <v>43163.666666666664</v>
      </c>
      <c r="H42" s="5">
        <v>35.242368777410384</v>
      </c>
      <c r="I42" s="5">
        <v>-33.257141429396178</v>
      </c>
      <c r="J42" s="5">
        <v>14.260189199235457</v>
      </c>
      <c r="N42" s="42">
        <f t="shared" si="9"/>
        <v>3.6784266491857207</v>
      </c>
      <c r="O42">
        <f t="shared" si="10"/>
        <v>-115.37627929202169</v>
      </c>
      <c r="P42">
        <f t="shared" si="11"/>
        <v>32.935267339754276</v>
      </c>
      <c r="Q42">
        <f t="shared" si="27"/>
        <v>5.7736857885865174</v>
      </c>
      <c r="R42">
        <f t="shared" si="12"/>
        <v>0.27833005218351836</v>
      </c>
      <c r="S42">
        <f t="shared" si="31"/>
        <v>0.69501877445313842</v>
      </c>
      <c r="T42">
        <f t="shared" si="13"/>
        <v>0.35687722527345794</v>
      </c>
      <c r="U42">
        <f t="shared" si="28"/>
        <v>0.89115914646633732</v>
      </c>
      <c r="V42" s="9">
        <f>AVERAGE(T42:T44)</f>
        <v>0.33737720048332737</v>
      </c>
      <c r="W42" s="7">
        <f>STDEV(T42:T44)</f>
        <v>3.4010860831592313E-2</v>
      </c>
      <c r="X42" s="9">
        <f>AVERAGE(U42:U44)</f>
        <v>0.90996264610395416</v>
      </c>
      <c r="Y42" s="7">
        <f>STDEV(U42:U44)</f>
        <v>1.7917535181454083E-2</v>
      </c>
      <c r="Z42" s="42">
        <f t="shared" si="14"/>
        <v>0.96118211342021809</v>
      </c>
      <c r="AA42">
        <f t="shared" si="29"/>
        <v>21.108976192757439</v>
      </c>
      <c r="AB42">
        <f t="shared" si="30"/>
        <v>8.9268335069135905</v>
      </c>
      <c r="AC42">
        <f t="shared" si="15"/>
        <v>0.41111075850087708</v>
      </c>
      <c r="AD42">
        <f t="shared" si="32"/>
        <v>0.69501877445313842</v>
      </c>
      <c r="AE42" s="9">
        <f>AVERAGE(AC42:AC44)</f>
        <v>0.38445615902671798</v>
      </c>
      <c r="AF42" s="7">
        <f>STDEV(AC42:AC44)</f>
        <v>3.5966177728516374E-2</v>
      </c>
      <c r="AG42" s="9">
        <f>AVERAGE(AD42:AD44)</f>
        <v>0.73429803132472127</v>
      </c>
      <c r="AH42" s="7">
        <f>STDEV(AD42:AD44)</f>
        <v>3.4022852619353658E-2</v>
      </c>
      <c r="AL42" s="42">
        <f t="shared" si="16"/>
        <v>-1.7662373916124292</v>
      </c>
      <c r="AM42">
        <f t="shared" si="17"/>
        <v>76.506578702892085</v>
      </c>
      <c r="AN42">
        <f t="shared" si="18"/>
        <v>38.795230190267972</v>
      </c>
      <c r="AO42">
        <f t="shared" si="19"/>
        <v>7.9849925246294227</v>
      </c>
      <c r="AP42">
        <f t="shared" si="20"/>
        <v>0.1925308739218354</v>
      </c>
      <c r="AQ42">
        <f t="shared" si="33"/>
        <v>0.76771442020413683</v>
      </c>
      <c r="AR42">
        <f t="shared" si="21"/>
        <v>0.2369795772460051</v>
      </c>
      <c r="AS42">
        <f t="shared" si="22"/>
        <v>0.94495306149963321</v>
      </c>
      <c r="AT42" s="9">
        <f>AVERAGE(AR42:AR44)</f>
        <v>0.23836825814256932</v>
      </c>
      <c r="AU42" s="7">
        <f>STDEV(AR42:AR44)</f>
        <v>2.057832167191212E-2</v>
      </c>
      <c r="AV42" s="9">
        <f>AVERAGE(AS42:AS44)</f>
        <v>0.95177575904275791</v>
      </c>
      <c r="AW42" s="7">
        <f>STDEV(AS42:AS44)</f>
        <v>7.1165427058831523E-3</v>
      </c>
      <c r="AX42" s="42">
        <f t="shared" si="23"/>
        <v>0.96118211342021809</v>
      </c>
      <c r="AY42">
        <f t="shared" si="24"/>
        <v>15.131912819774909</v>
      </c>
      <c r="AZ42">
        <f t="shared" si="25"/>
        <v>6.6713378944673529</v>
      </c>
      <c r="BA42">
        <f t="shared" si="26"/>
        <v>0.28229333580223848</v>
      </c>
      <c r="BB42">
        <f t="shared" si="34"/>
        <v>0.76771442020413683</v>
      </c>
      <c r="BC42" s="9">
        <f>AVERAGE(BA42:BA44)</f>
        <v>0.27677716710581685</v>
      </c>
      <c r="BD42" s="7">
        <f>STDEV(BA42:BA44)</f>
        <v>2.0707798703856313E-2</v>
      </c>
      <c r="BE42" s="9">
        <f>AVERAGE(BB42:BB44)</f>
        <v>0.79763103208739627</v>
      </c>
      <c r="BF42" s="7">
        <f>STDEV(BB42:BB44)</f>
        <v>2.5913129678147087E-2</v>
      </c>
    </row>
    <row r="43" spans="1:138">
      <c r="B43" s="7" t="s">
        <v>183</v>
      </c>
      <c r="C43" s="15">
        <f>C42</f>
        <v>43163</v>
      </c>
      <c r="D43" s="7"/>
      <c r="H43" s="5">
        <v>36.435307532881154</v>
      </c>
      <c r="I43" s="5">
        <v>-30.287050899307943</v>
      </c>
      <c r="J43" s="5">
        <v>13.223070505815633</v>
      </c>
      <c r="N43" s="42">
        <f t="shared" si="9"/>
        <v>5.0131540476979888</v>
      </c>
      <c r="O43">
        <f t="shared" si="10"/>
        <v>-169.43273893176854</v>
      </c>
      <c r="P43">
        <f t="shared" si="11"/>
        <v>35.113287448625769</v>
      </c>
      <c r="Q43">
        <f t="shared" si="27"/>
        <v>6.5955801692927416</v>
      </c>
      <c r="R43">
        <f t="shared" si="12"/>
        <v>0.24269979080097215</v>
      </c>
      <c r="S43">
        <f t="shared" si="31"/>
        <v>0.75457756996554159</v>
      </c>
      <c r="T43">
        <f t="shared" si="13"/>
        <v>0.29810515514006919</v>
      </c>
      <c r="U43">
        <f t="shared" si="28"/>
        <v>0.92683830841972503</v>
      </c>
      <c r="V43" s="4"/>
      <c r="X43" s="4"/>
      <c r="Z43" s="42">
        <f t="shared" si="14"/>
        <v>-0.52610214810178313</v>
      </c>
      <c r="AA43">
        <f t="shared" si="29"/>
        <v>19.447285797961385</v>
      </c>
      <c r="AB43">
        <f t="shared" si="30"/>
        <v>6.8124962662232669</v>
      </c>
      <c r="AC43">
        <f t="shared" si="15"/>
        <v>0.34354779358228638</v>
      </c>
      <c r="AD43">
        <f t="shared" si="32"/>
        <v>0.75457756996554182</v>
      </c>
      <c r="AE43" s="4"/>
      <c r="AG43" s="4"/>
      <c r="AL43" s="42">
        <f t="shared" si="16"/>
        <v>-1.6835262276392022</v>
      </c>
      <c r="AM43">
        <f t="shared" si="17"/>
        <v>74.562866349521244</v>
      </c>
      <c r="AN43">
        <f t="shared" si="18"/>
        <v>39.409086113940027</v>
      </c>
      <c r="AO43">
        <f t="shared" si="19"/>
        <v>8.21663626941133</v>
      </c>
      <c r="AP43">
        <f t="shared" si="20"/>
        <v>0.18523943547597649</v>
      </c>
      <c r="AQ43">
        <f t="shared" si="33"/>
        <v>0.8130767185644211</v>
      </c>
      <c r="AR43">
        <f t="shared" si="21"/>
        <v>0.21851944895749903</v>
      </c>
      <c r="AS43">
        <f t="shared" si="22"/>
        <v>0.95915362754336975</v>
      </c>
      <c r="AT43" s="4"/>
      <c r="AU43"/>
      <c r="AV43" s="4"/>
      <c r="AW43"/>
      <c r="AX43" s="42">
        <f t="shared" si="23"/>
        <v>-0.52610214810178313</v>
      </c>
      <c r="AY43">
        <f t="shared" si="24"/>
        <v>14.637463767647809</v>
      </c>
      <c r="AZ43">
        <f t="shared" si="25"/>
        <v>4.9974690849728614</v>
      </c>
      <c r="BA43">
        <f t="shared" si="26"/>
        <v>0.25386984358229481</v>
      </c>
      <c r="BB43">
        <f t="shared" si="34"/>
        <v>0.8130767185644211</v>
      </c>
      <c r="BC43" s="4"/>
      <c r="BD43"/>
      <c r="BE43" s="4"/>
      <c r="BF43"/>
      <c r="DW43" s="62"/>
    </row>
    <row r="44" spans="1:138">
      <c r="B44" s="7" t="s">
        <v>184</v>
      </c>
      <c r="C44" s="15">
        <f>C43</f>
        <v>43163</v>
      </c>
      <c r="D44" s="7"/>
      <c r="H44" s="5">
        <v>34.103378778389541</v>
      </c>
      <c r="I44" s="5">
        <v>-33.935863096528074</v>
      </c>
      <c r="J44" s="5">
        <v>12.375056679832237</v>
      </c>
      <c r="N44" s="42">
        <f t="shared" si="9"/>
        <v>3.3181491579431084</v>
      </c>
      <c r="O44">
        <f t="shared" si="10"/>
        <v>-100.78504089669589</v>
      </c>
      <c r="P44">
        <f t="shared" si="11"/>
        <v>32.008508786352984</v>
      </c>
      <c r="Q44">
        <f t="shared" si="27"/>
        <v>5.4239655797558424</v>
      </c>
      <c r="R44">
        <f t="shared" si="12"/>
        <v>0.29503510493006146</v>
      </c>
      <c r="S44">
        <f t="shared" si="31"/>
        <v>0.75329774955548345</v>
      </c>
      <c r="T44">
        <f t="shared" si="13"/>
        <v>0.35714922103645502</v>
      </c>
      <c r="U44">
        <f t="shared" si="28"/>
        <v>0.91189048342580048</v>
      </c>
      <c r="Z44" s="42">
        <f t="shared" si="14"/>
        <v>-0.49414285918268241</v>
      </c>
      <c r="AA44">
        <f t="shared" si="29"/>
        <v>19.482992787402011</v>
      </c>
      <c r="AB44">
        <f t="shared" si="30"/>
        <v>6.8579298907803405</v>
      </c>
      <c r="AC44">
        <f t="shared" si="15"/>
        <v>0.39870992499699065</v>
      </c>
      <c r="AD44">
        <f t="shared" si="32"/>
        <v>0.75329774955548345</v>
      </c>
      <c r="AL44" s="42">
        <f t="shared" si="16"/>
        <v>-2.1337484770683708</v>
      </c>
      <c r="AM44">
        <f t="shared" si="17"/>
        <v>85.143089211106712</v>
      </c>
      <c r="AN44">
        <f t="shared" si="18"/>
        <v>36.556708804291617</v>
      </c>
      <c r="AO44">
        <f t="shared" si="19"/>
        <v>7.1402674733175893</v>
      </c>
      <c r="AP44">
        <f t="shared" si="20"/>
        <v>0.22163769261328833</v>
      </c>
      <c r="AQ44">
        <f t="shared" si="33"/>
        <v>0.81210195749363079</v>
      </c>
      <c r="AR44">
        <f t="shared" si="21"/>
        <v>0.25960574822420385</v>
      </c>
      <c r="AS44">
        <f t="shared" si="22"/>
        <v>0.95122058808527077</v>
      </c>
      <c r="AT44"/>
      <c r="AU44"/>
      <c r="AV44"/>
      <c r="AW44"/>
      <c r="AX44" s="42">
        <f t="shared" si="23"/>
        <v>-0.49414285918268241</v>
      </c>
      <c r="AY44">
        <f t="shared" si="24"/>
        <v>14.648088663319424</v>
      </c>
      <c r="AZ44">
        <f t="shared" si="25"/>
        <v>5.0334377684850242</v>
      </c>
      <c r="BA44">
        <f t="shared" si="26"/>
        <v>0.2941683219329172</v>
      </c>
      <c r="BB44">
        <f t="shared" si="34"/>
        <v>0.8121019574936309</v>
      </c>
      <c r="BC44"/>
      <c r="BD44"/>
      <c r="BE44"/>
      <c r="BF44"/>
      <c r="BO44" s="65"/>
    </row>
    <row r="45" spans="1:138">
      <c r="A45">
        <v>11</v>
      </c>
      <c r="B45" s="7" t="s">
        <v>185</v>
      </c>
      <c r="C45" s="15">
        <v>43164</v>
      </c>
      <c r="D45" s="3">
        <v>0.29166666666666669</v>
      </c>
      <c r="E45" s="16">
        <f>C45+D45</f>
        <v>43164.291666666664</v>
      </c>
      <c r="H45" s="5">
        <v>35.964186792873278</v>
      </c>
      <c r="I45" s="5">
        <v>-33.015000443801569</v>
      </c>
      <c r="J45" s="5">
        <v>15.34913960461102</v>
      </c>
      <c r="N45" s="42">
        <f t="shared" si="9"/>
        <v>4.0237239855276714</v>
      </c>
      <c r="O45">
        <f t="shared" si="10"/>
        <v>-129.3608214138707</v>
      </c>
      <c r="P45">
        <f t="shared" si="11"/>
        <v>33.651619565369352</v>
      </c>
      <c r="Q45">
        <f t="shared" si="27"/>
        <v>6.0440073831582453</v>
      </c>
      <c r="R45">
        <f t="shared" si="12"/>
        <v>0.26606856758921543</v>
      </c>
      <c r="S45">
        <f t="shared" si="31"/>
        <v>0.6623191060166842</v>
      </c>
      <c r="T45">
        <f t="shared" si="13"/>
        <v>0.35373679173339828</v>
      </c>
      <c r="U45">
        <f t="shared" si="28"/>
        <v>0.8805498439326761</v>
      </c>
      <c r="V45" s="9">
        <f>AVERAGE(T45:T47)</f>
        <v>0.3419108054053433</v>
      </c>
      <c r="W45" s="7">
        <f>STDEV(T45:T47)</f>
        <v>3.7004704554615971E-2</v>
      </c>
      <c r="X45" s="9">
        <f>AVERAGE(U45:U47)</f>
        <v>0.89099754087623995</v>
      </c>
      <c r="Y45" s="7">
        <f>STDEV(U45:U47)</f>
        <v>1.7849758679030332E-2</v>
      </c>
      <c r="Z45" s="42">
        <f t="shared" si="14"/>
        <v>1.7777483620173307</v>
      </c>
      <c r="AA45">
        <f t="shared" si="29"/>
        <v>22.021296942134509</v>
      </c>
      <c r="AB45">
        <f t="shared" si="30"/>
        <v>10.08767173640771</v>
      </c>
      <c r="AC45">
        <f t="shared" si="15"/>
        <v>0.41606602749850685</v>
      </c>
      <c r="AD45">
        <f t="shared" si="32"/>
        <v>0.66231910601668431</v>
      </c>
      <c r="AE45" s="9">
        <f>AVERAGE(AC45:AC47)</f>
        <v>0.40038166078774795</v>
      </c>
      <c r="AF45" s="7">
        <f>STDEV(AC45:AC47)</f>
        <v>3.7815891041265655E-2</v>
      </c>
      <c r="AG45" s="9">
        <f>AVERAGE(AD45:AD47)</f>
        <v>0.68246357367140587</v>
      </c>
      <c r="AH45" s="7">
        <f>STDEV(AD45:AD47)</f>
        <v>2.1909535517509644E-2</v>
      </c>
      <c r="AL45" s="42">
        <f t="shared" si="16"/>
        <v>-1.5765858392482428</v>
      </c>
      <c r="AM45">
        <f t="shared" si="17"/>
        <v>72.049767222333713</v>
      </c>
      <c r="AN45">
        <f t="shared" si="18"/>
        <v>40.279798662916122</v>
      </c>
      <c r="AO45">
        <f t="shared" si="19"/>
        <v>8.5452070426098565</v>
      </c>
      <c r="AP45">
        <f t="shared" si="20"/>
        <v>0.1753681429933954</v>
      </c>
      <c r="AQ45">
        <f t="shared" si="33"/>
        <v>0.74280907913511063</v>
      </c>
      <c r="AR45">
        <f t="shared" si="21"/>
        <v>0.22257321175026254</v>
      </c>
      <c r="AS45">
        <f t="shared" si="22"/>
        <v>0.94275619071009387</v>
      </c>
      <c r="AT45" s="9">
        <f>AVERAGE(AR45:AR47)</f>
        <v>0.22237707506394502</v>
      </c>
      <c r="AU45" s="7">
        <f>STDEV(AR45:AR47)</f>
        <v>1.7774462953797306E-2</v>
      </c>
      <c r="AV45" s="9">
        <f>AVERAGE(AS45:AS47)</f>
        <v>0.94609740299740464</v>
      </c>
      <c r="AW45" s="7">
        <f>STDEV(AS45:AS47)</f>
        <v>7.0292789166829161E-3</v>
      </c>
      <c r="AX45" s="42">
        <f t="shared" si="23"/>
        <v>1.7777483620173307</v>
      </c>
      <c r="AY45">
        <f t="shared" si="24"/>
        <v>15.403381037427295</v>
      </c>
      <c r="AZ45">
        <f t="shared" si="25"/>
        <v>7.5903449799144225</v>
      </c>
      <c r="BA45">
        <f t="shared" si="26"/>
        <v>0.27440986367213643</v>
      </c>
      <c r="BB45">
        <f t="shared" si="34"/>
        <v>0.74280907913511052</v>
      </c>
      <c r="BC45" s="9">
        <f>AVERAGE(BA45:BA47)</f>
        <v>0.27037572746905786</v>
      </c>
      <c r="BD45" s="7">
        <f>STDEV(BA45:BA47)</f>
        <v>2.0078944961532036E-2</v>
      </c>
      <c r="BE45" s="9">
        <f>AVERAGE(BB45:BB47)</f>
        <v>0.75815189028837293</v>
      </c>
      <c r="BF45" s="7">
        <f>STDEV(BB45:BB47)</f>
        <v>1.6687155583486289E-2</v>
      </c>
      <c r="BO45" s="65"/>
    </row>
    <row r="46" spans="1:138">
      <c r="B46" s="7" t="s">
        <v>186</v>
      </c>
      <c r="C46" s="15">
        <f>C45</f>
        <v>43164</v>
      </c>
      <c r="D46" s="7"/>
      <c r="H46" s="5">
        <v>37.174756655112603</v>
      </c>
      <c r="I46" s="5">
        <v>-29.668325482725912</v>
      </c>
      <c r="J46" s="5">
        <v>14.720412192071061</v>
      </c>
      <c r="N46" s="42">
        <f t="shared" si="9"/>
        <v>5.677655993795625</v>
      </c>
      <c r="O46">
        <f t="shared" si="10"/>
        <v>-196.34506774872281</v>
      </c>
      <c r="P46">
        <f t="shared" si="11"/>
        <v>35.788623308787521</v>
      </c>
      <c r="Q46">
        <f t="shared" si="27"/>
        <v>6.8504238901084982</v>
      </c>
      <c r="R46">
        <f t="shared" si="12"/>
        <v>0.23260722401988104</v>
      </c>
      <c r="S46">
        <f t="shared" si="31"/>
        <v>0.70579016767849334</v>
      </c>
      <c r="T46">
        <f t="shared" si="13"/>
        <v>0.30043859832001296</v>
      </c>
      <c r="U46">
        <f t="shared" si="28"/>
        <v>0.91160801036536043</v>
      </c>
      <c r="Z46" s="42">
        <f t="shared" si="14"/>
        <v>0.69220213353800375</v>
      </c>
      <c r="AA46">
        <f t="shared" si="29"/>
        <v>20.808454321770036</v>
      </c>
      <c r="AB46">
        <f t="shared" si="30"/>
        <v>8.5444490474134884</v>
      </c>
      <c r="AC46">
        <f t="shared" si="15"/>
        <v>0.35724723896685412</v>
      </c>
      <c r="AD46">
        <f t="shared" si="32"/>
        <v>0.70579016767849334</v>
      </c>
      <c r="AL46" s="42">
        <f t="shared" si="16"/>
        <v>-1.48299441952753</v>
      </c>
      <c r="AM46">
        <f t="shared" si="17"/>
        <v>69.850368858896957</v>
      </c>
      <c r="AN46">
        <f t="shared" si="18"/>
        <v>41.123963859191193</v>
      </c>
      <c r="AO46">
        <f t="shared" si="19"/>
        <v>8.8637599468645991</v>
      </c>
      <c r="AP46">
        <f t="shared" si="20"/>
        <v>0.16630031624289218</v>
      </c>
      <c r="AQ46">
        <f t="shared" si="33"/>
        <v>0.77591833280916489</v>
      </c>
      <c r="AR46">
        <f t="shared" si="21"/>
        <v>0.20450535540497305</v>
      </c>
      <c r="AS46">
        <f t="shared" si="22"/>
        <v>0.95417409901139938</v>
      </c>
      <c r="AT46"/>
      <c r="AU46"/>
      <c r="AV46"/>
      <c r="AW46"/>
      <c r="AX46" s="42">
        <f t="shared" si="23"/>
        <v>0.69220213353800375</v>
      </c>
      <c r="AY46">
        <f t="shared" si="24"/>
        <v>15.0424901723801</v>
      </c>
      <c r="AZ46">
        <f t="shared" si="25"/>
        <v>6.3686135193418147</v>
      </c>
      <c r="BA46">
        <f t="shared" si="26"/>
        <v>0.24858599289105496</v>
      </c>
      <c r="BB46">
        <f t="shared" si="34"/>
        <v>0.775918332809165</v>
      </c>
      <c r="BC46"/>
      <c r="BD46"/>
      <c r="BE46"/>
      <c r="BF46"/>
      <c r="BO46" s="65"/>
    </row>
    <row r="47" spans="1:138">
      <c r="B47" s="7" t="s">
        <v>187</v>
      </c>
      <c r="C47" s="15">
        <f>C46</f>
        <v>43164</v>
      </c>
      <c r="D47" s="7"/>
      <c r="H47" s="5">
        <v>35.047550650981975</v>
      </c>
      <c r="I47" s="5">
        <v>-33.411029724009332</v>
      </c>
      <c r="J47" s="5">
        <v>14.579660707413019</v>
      </c>
      <c r="N47" s="42">
        <f t="shared" si="9"/>
        <v>3.4884027480259872</v>
      </c>
      <c r="O47">
        <f t="shared" si="10"/>
        <v>-107.68031129505249</v>
      </c>
      <c r="P47">
        <f t="shared" si="11"/>
        <v>32.47321026426156</v>
      </c>
      <c r="Q47">
        <f t="shared" si="27"/>
        <v>5.5993246280232292</v>
      </c>
      <c r="R47">
        <f t="shared" si="12"/>
        <v>0.28653704822713011</v>
      </c>
      <c r="S47">
        <f t="shared" si="31"/>
        <v>0.67928144731904005</v>
      </c>
      <c r="T47">
        <f t="shared" si="13"/>
        <v>0.3715570261626186</v>
      </c>
      <c r="U47">
        <f t="shared" si="28"/>
        <v>0.88083476833068342</v>
      </c>
      <c r="Z47" s="42">
        <f t="shared" si="14"/>
        <v>1.354169895721709</v>
      </c>
      <c r="AA47">
        <f t="shared" si="29"/>
        <v>21.54804761979878</v>
      </c>
      <c r="AB47">
        <f t="shared" si="30"/>
        <v>9.4855086201740786</v>
      </c>
      <c r="AC47">
        <f t="shared" si="15"/>
        <v>0.42783171589788277</v>
      </c>
      <c r="AD47">
        <f t="shared" si="32"/>
        <v>0.67928144731904005</v>
      </c>
      <c r="AL47" s="42">
        <f t="shared" si="16"/>
        <v>-1.7683697530134224</v>
      </c>
      <c r="AM47">
        <f t="shared" si="17"/>
        <v>76.556689195815423</v>
      </c>
      <c r="AN47">
        <f t="shared" si="18"/>
        <v>38.780030241917267</v>
      </c>
      <c r="AO47">
        <f t="shared" si="19"/>
        <v>7.9792566950631176</v>
      </c>
      <c r="AP47">
        <f t="shared" si="20"/>
        <v>0.19271501597160742</v>
      </c>
      <c r="AQ47">
        <f t="shared" si="33"/>
        <v>0.75572825892084317</v>
      </c>
      <c r="AR47">
        <f t="shared" si="21"/>
        <v>0.24005265803659953</v>
      </c>
      <c r="AS47">
        <f t="shared" si="22"/>
        <v>0.94136191927072044</v>
      </c>
      <c r="AT47"/>
      <c r="AU47"/>
      <c r="AV47"/>
      <c r="AW47"/>
      <c r="AX47" s="42">
        <f t="shared" si="23"/>
        <v>1.354169895721709</v>
      </c>
      <c r="AY47">
        <f t="shared" si="24"/>
        <v>15.262561977762807</v>
      </c>
      <c r="AZ47">
        <f t="shared" si="25"/>
        <v>7.1136272458208811</v>
      </c>
      <c r="BA47">
        <f t="shared" si="26"/>
        <v>0.28813132584398221</v>
      </c>
      <c r="BB47">
        <f t="shared" si="34"/>
        <v>0.75572825892084339</v>
      </c>
      <c r="BC47"/>
      <c r="BD47"/>
      <c r="BE47"/>
      <c r="BF47"/>
      <c r="BO47" s="65"/>
    </row>
    <row r="48" spans="1:138">
      <c r="B48" s="5"/>
      <c r="C48" s="72"/>
      <c r="D48" s="45"/>
      <c r="E48" s="45"/>
      <c r="G48" s="45"/>
      <c r="H48" s="45"/>
      <c r="I48" s="46"/>
      <c r="AS48" s="8"/>
      <c r="AU48" s="8"/>
      <c r="AX48" s="8"/>
      <c r="AY48" s="8"/>
      <c r="AZ48" s="8"/>
      <c r="BA48" s="8"/>
    </row>
    <row r="49" spans="2:67">
      <c r="C49" s="70"/>
      <c r="D49" s="47"/>
      <c r="E49" s="47"/>
      <c r="G49" s="7"/>
      <c r="H49" s="7"/>
      <c r="I49" s="7"/>
      <c r="AX49" s="8"/>
      <c r="AY49" s="8"/>
      <c r="AZ49" s="8"/>
      <c r="BA49" s="8"/>
    </row>
    <row r="50" spans="2:67" ht="15.75" thickBot="1">
      <c r="BO50" s="65"/>
    </row>
    <row r="51" spans="2:67">
      <c r="C51" s="71"/>
      <c r="D51" s="44"/>
      <c r="E51" s="5"/>
      <c r="F51" s="44"/>
      <c r="G51" s="44"/>
      <c r="H51" s="43">
        <f>AVERAGE(H6:H37)</f>
        <v>37.519331876792684</v>
      </c>
      <c r="I51" s="43">
        <f>AVERAGE(I6:I37)</f>
        <v>-12.762683377404212</v>
      </c>
      <c r="J51" s="43">
        <f>AVERAGE(J6:J37)</f>
        <v>7.2880571645052088</v>
      </c>
      <c r="Q51" s="31" t="s">
        <v>37</v>
      </c>
      <c r="R51" s="33">
        <f>MIN(R6:R37)</f>
        <v>0.11017139240172308</v>
      </c>
      <c r="S51" s="34">
        <f>MIN(S6:S37)</f>
        <v>0.84097633850242703</v>
      </c>
      <c r="T51" s="32">
        <f>MIN(T6:T37)</f>
        <v>0.11017139240172308</v>
      </c>
      <c r="U51" s="22">
        <f>MIN(U6:U37)</f>
        <v>0.9326144803628168</v>
      </c>
      <c r="V51" s="48">
        <f>MIN(V6:V37)</f>
        <v>0.15868114648686685</v>
      </c>
      <c r="W51" s="48"/>
      <c r="X51" s="48">
        <f>MIN(X6:X37)</f>
        <v>0.9378554011808069</v>
      </c>
      <c r="Y51" s="31"/>
      <c r="AB51" s="22" t="s">
        <v>37</v>
      </c>
      <c r="AC51" s="22">
        <f>MIN(AC6:AC37)</f>
        <v>0.10831190142759381</v>
      </c>
      <c r="AD51" s="22">
        <f>MIN(AD6:AD37)</f>
        <v>0.84097633850242715</v>
      </c>
      <c r="AE51" s="48">
        <f>MIN(AE6:AE37)</f>
        <v>0.14916185156661285</v>
      </c>
      <c r="AF51" s="48"/>
      <c r="AG51" s="48">
        <f>MIN(AG6:AG37)</f>
        <v>0.88021972530306003</v>
      </c>
      <c r="AH51" s="54"/>
      <c r="AJ51"/>
      <c r="AK51"/>
      <c r="AL51" s="42"/>
      <c r="AM51"/>
      <c r="AN51"/>
      <c r="AO51" s="31" t="s">
        <v>37</v>
      </c>
      <c r="AP51" s="33">
        <f>MIN(AP6:AP37)</f>
        <v>0.1104115569496671</v>
      </c>
      <c r="AQ51" s="34">
        <f>MIN(AQ6:AQ37)</f>
        <v>0.87888138574435304</v>
      </c>
      <c r="AR51" s="32">
        <f>MIN(AR6:AR37)</f>
        <v>0.1104115569496671</v>
      </c>
      <c r="AS51" s="22">
        <f>MIN(AS6:AS37)</f>
        <v>0.95590504623554862</v>
      </c>
      <c r="AT51" s="48">
        <f>MIN(AT6:AT37)</f>
        <v>0.15879371230505057</v>
      </c>
      <c r="AU51" s="48"/>
      <c r="AV51" s="48">
        <f>MIN(AV6:AV37)</f>
        <v>0.95923015010023427</v>
      </c>
      <c r="AW51" s="31"/>
      <c r="AX51" s="42"/>
      <c r="AY51"/>
      <c r="AZ51" s="22" t="s">
        <v>37</v>
      </c>
      <c r="BA51" s="22">
        <f>MIN(BA6:BA37)</f>
        <v>0.10984082487743058</v>
      </c>
      <c r="BB51" s="22">
        <f>MIN(BB6:BB37)</f>
        <v>0.87888138574435293</v>
      </c>
      <c r="BC51" s="48">
        <f>MIN(BC6:BC37)</f>
        <v>0.15558447783216969</v>
      </c>
      <c r="BD51" s="48"/>
      <c r="BE51" s="48">
        <f>MIN(BE6:BE37)</f>
        <v>0.90877067758450814</v>
      </c>
      <c r="BF51" s="54"/>
    </row>
    <row r="52" spans="2:67">
      <c r="C52" s="71"/>
      <c r="D52" s="44"/>
      <c r="E52" s="5"/>
      <c r="F52" s="44"/>
      <c r="G52" s="44"/>
      <c r="H52" s="43">
        <f>STDEV(H6:H37)</f>
        <v>5.7075120781453155</v>
      </c>
      <c r="I52" s="43">
        <f>STDEV(I6:I37)</f>
        <v>9.1290969403459865</v>
      </c>
      <c r="J52" s="43">
        <f>STDEV(J6:J37)</f>
        <v>1.9629207722935533</v>
      </c>
      <c r="Q52" s="31" t="s">
        <v>38</v>
      </c>
      <c r="R52" s="35">
        <f>MAX(R6:R37)</f>
        <v>0.5234671379827236</v>
      </c>
      <c r="S52" s="36">
        <f>MAX(S6:S37)</f>
        <v>1</v>
      </c>
      <c r="T52" s="32">
        <f>MAX(T6:T37)</f>
        <v>0.55557855251395194</v>
      </c>
      <c r="U52" s="22">
        <f>MAX(U6:U37)</f>
        <v>1.0000000000000002</v>
      </c>
      <c r="V52" s="48">
        <f>MAX(V6:V37)</f>
        <v>0.51882164218129445</v>
      </c>
      <c r="W52" s="48"/>
      <c r="X52" s="48">
        <f>MAX(X6:X37)</f>
        <v>0.99947718298874422</v>
      </c>
      <c r="Y52" s="31"/>
      <c r="AB52" s="22" t="s">
        <v>38</v>
      </c>
      <c r="AC52" s="22">
        <f>MAX(AC6:AC37)</f>
        <v>0.56621975783878964</v>
      </c>
      <c r="AD52" s="22">
        <f>MAX(AD6:AD37)</f>
        <v>1</v>
      </c>
      <c r="AE52" s="48">
        <f>MAX(AE6:AE37)</f>
        <v>0.53077178835715688</v>
      </c>
      <c r="AF52" s="48"/>
      <c r="AG52" s="48">
        <f>MAX(AG6:AG37)</f>
        <v>0.99702275992280454</v>
      </c>
      <c r="AH52" s="54"/>
      <c r="AJ52"/>
      <c r="AK52"/>
      <c r="AL52" s="42"/>
      <c r="AM52"/>
      <c r="AN52"/>
      <c r="AO52" s="31" t="s">
        <v>38</v>
      </c>
      <c r="AP52" s="35">
        <f>MAX(AP6:AP37)</f>
        <v>0.45913915360091379</v>
      </c>
      <c r="AQ52" s="36">
        <f>MAX(AQ6:AQ37)</f>
        <v>1</v>
      </c>
      <c r="AR52" s="32">
        <f>MAX(AR6:AR37)</f>
        <v>0.47732989754545568</v>
      </c>
      <c r="AS52" s="22">
        <f>MAX(AS6:AS37)</f>
        <v>1.0000000000000002</v>
      </c>
      <c r="AT52" s="48">
        <f>MAX(AT6:AT37)</f>
        <v>0.44689414346502393</v>
      </c>
      <c r="AU52" s="48"/>
      <c r="AV52" s="48">
        <f>MAX(AV6:AV37)</f>
        <v>0.99960901575688821</v>
      </c>
      <c r="AW52" s="31"/>
      <c r="AX52" s="42"/>
      <c r="AY52"/>
      <c r="AZ52" s="22" t="s">
        <v>38</v>
      </c>
      <c r="BA52" s="22">
        <f>MAX(BA6:BA37)</f>
        <v>0.48759400938618103</v>
      </c>
      <c r="BB52" s="22">
        <f>MAX(BB6:BB37)</f>
        <v>1</v>
      </c>
      <c r="BC52" s="48">
        <f>MAX(BC6:BC37)</f>
        <v>0.45791909772436479</v>
      </c>
      <c r="BD52" s="48"/>
      <c r="BE52" s="48">
        <f>MAX(BE6:BE37)</f>
        <v>0.99773241799955803</v>
      </c>
      <c r="BF52" s="54"/>
    </row>
    <row r="53" spans="2:67" ht="15.75" thickBot="1">
      <c r="C53" s="71"/>
      <c r="D53" s="44"/>
      <c r="E53" s="5"/>
      <c r="F53" s="44"/>
      <c r="G53" s="44"/>
      <c r="H53" s="44"/>
      <c r="I53" s="44"/>
      <c r="Q53" s="31" t="s">
        <v>55</v>
      </c>
      <c r="R53" s="37">
        <f>AVERAGE(R6:R37)</f>
        <v>0.22907042490322804</v>
      </c>
      <c r="S53" s="38">
        <f>AVERAGE(S6:S37)</f>
        <v>0.97498697178613047</v>
      </c>
      <c r="T53" s="32">
        <f>AVERAGE(T6:T37)</f>
        <v>0.23436664787852557</v>
      </c>
      <c r="U53" s="22">
        <f>AVERAGE(U6:U37)</f>
        <v>0.99107254946813705</v>
      </c>
      <c r="V53" s="48">
        <f>AVERAGE(V6:V37)</f>
        <v>0.2691565764046574</v>
      </c>
      <c r="W53" s="48">
        <f>STDEV(V6:V49)</f>
        <v>0.12399235940417008</v>
      </c>
      <c r="X53" s="48">
        <f>AVERAGE(X6:X37)</f>
        <v>0.98418981848984877</v>
      </c>
      <c r="Y53" s="48">
        <f>STDEV(X6:X49)</f>
        <v>4.1305071565604742E-2</v>
      </c>
      <c r="AB53" s="22" t="s">
        <v>55</v>
      </c>
      <c r="AC53" s="22">
        <f>AVERAGE(AC6:AC37)</f>
        <v>0.22834503151928995</v>
      </c>
      <c r="AD53" s="22">
        <f>AVERAGE(AD6:AD37)</f>
        <v>0.97498697178613047</v>
      </c>
      <c r="AE53" s="48">
        <f>AVERAGE(AE6:AE37)</f>
        <v>0.26596069771977054</v>
      </c>
      <c r="AF53" s="48"/>
      <c r="AG53" s="48">
        <f>AVERAGE(AG6:AG37)</f>
        <v>0.962894327110971</v>
      </c>
      <c r="AH53" s="54"/>
      <c r="AJ53"/>
      <c r="AK53"/>
      <c r="AL53" s="42"/>
      <c r="AM53"/>
      <c r="AN53"/>
      <c r="AO53" s="31" t="s">
        <v>55</v>
      </c>
      <c r="AP53" s="37">
        <f>AVERAGE(AP6:AP37)</f>
        <v>0.22523473868398516</v>
      </c>
      <c r="AQ53" s="38">
        <f>AVERAGE(AQ6:AQ37)</f>
        <v>0.98094910350402464</v>
      </c>
      <c r="AR53" s="32">
        <f>AVERAGE(AR6:AR37)</f>
        <v>0.22909864149474121</v>
      </c>
      <c r="AS53" s="22">
        <f>AVERAGE(AS6:AS37)</f>
        <v>0.99396740537377648</v>
      </c>
      <c r="AT53" s="48">
        <f>AVERAGE(AT6:AT37)</f>
        <v>0.254912856753929</v>
      </c>
      <c r="AU53" s="48"/>
      <c r="AV53" s="48">
        <f>AVERAGE(AV6:AV37)</f>
        <v>0.98944436702568372</v>
      </c>
      <c r="AW53" s="31"/>
      <c r="AX53" s="42"/>
      <c r="AY53"/>
      <c r="AZ53" s="22" t="s">
        <v>55</v>
      </c>
      <c r="BA53" s="22">
        <f>AVERAGE(BA6:BA37)</f>
        <v>0.22428996977805218</v>
      </c>
      <c r="BB53" s="22">
        <f>AVERAGE(BB6:BB37)</f>
        <v>0.98094910350402453</v>
      </c>
      <c r="BC53" s="48">
        <f>AVERAGE(BC6:BC37)</f>
        <v>0.25255706852134546</v>
      </c>
      <c r="BD53" s="48"/>
      <c r="BE53" s="48">
        <f>AVERAGE(BE6:BE37)</f>
        <v>0.97173887433467832</v>
      </c>
      <c r="BF53" s="54"/>
    </row>
    <row r="54" spans="2:67">
      <c r="B54" s="6"/>
      <c r="C54" s="71"/>
      <c r="D54" s="44"/>
      <c r="E54" s="5"/>
      <c r="F54" s="44"/>
      <c r="G54" s="44"/>
      <c r="H54" s="44"/>
      <c r="I54" s="44"/>
    </row>
    <row r="55" spans="2:67">
      <c r="B55" s="5"/>
      <c r="C55" s="71"/>
      <c r="D55" s="44"/>
      <c r="E55" s="5"/>
      <c r="F55" s="44"/>
      <c r="G55" s="44"/>
      <c r="H55" s="44"/>
      <c r="I55" s="44"/>
    </row>
    <row r="56" spans="2:67">
      <c r="B56" s="5"/>
    </row>
    <row r="57" spans="2:67">
      <c r="B57" s="5"/>
    </row>
    <row r="58" spans="2:67">
      <c r="B58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F1</vt:lpstr>
      <vt:lpstr>F2</vt:lpstr>
      <vt:lpstr>F3</vt:lpstr>
      <vt:lpstr>L1</vt:lpstr>
      <vt:lpstr>L2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lewicka</dc:creator>
  <cp:lastModifiedBy>Dominika</cp:lastModifiedBy>
  <dcterms:created xsi:type="dcterms:W3CDTF">2017-08-29T12:02:20Z</dcterms:created>
  <dcterms:modified xsi:type="dcterms:W3CDTF">2020-06-03T22:45:02Z</dcterms:modified>
</cp:coreProperties>
</file>